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80" windowHeight="12405" activeTab="3"/>
  </bookViews>
  <sheets>
    <sheet name="Eclipse_AR_" sheetId="1" r:id="rId1"/>
    <sheet name="Eclipse_BR_" sheetId="2" r:id="rId2"/>
    <sheet name="Eclipse_AR" sheetId="3" r:id="rId3"/>
    <sheet name="Eclipse_BR" sheetId="4" r:id="rId4"/>
  </sheets>
  <definedNames/>
  <calcPr fullCalcOnLoad="1"/>
</workbook>
</file>

<file path=xl/sharedStrings.xml><?xml version="1.0" encoding="utf-8"?>
<sst xmlns="http://schemas.openxmlformats.org/spreadsheetml/2006/main" count="62" uniqueCount="30">
  <si>
    <t>IR+Dyn-GetSet</t>
  </si>
  <si>
    <t>BottomHITS_Hub_Dyn_Binary_70%</t>
  </si>
  <si>
    <t>IR+Dyn-FanIn1</t>
  </si>
  <si>
    <t>IR+Dyn-FanIn2</t>
  </si>
  <si>
    <t>IR+Dyn-FanIn3</t>
  </si>
  <si>
    <t>IR+Dyn-FanIn4</t>
  </si>
  <si>
    <t>IR+Dyn-FanIn5</t>
  </si>
  <si>
    <t>IR+Dyn-FanIn10</t>
  </si>
  <si>
    <t>Count</t>
  </si>
  <si>
    <t>Min</t>
  </si>
  <si>
    <t>Median</t>
  </si>
  <si>
    <t>Max</t>
  </si>
  <si>
    <t>Mean</t>
  </si>
  <si>
    <t>SD</t>
  </si>
  <si>
    <t>Line Width</t>
  </si>
  <si>
    <t>Minimum</t>
  </si>
  <si>
    <t>First Quartile</t>
  </si>
  <si>
    <t>Second Quartile</t>
  </si>
  <si>
    <t>Third Quartile</t>
  </si>
  <si>
    <t>Fourth Quartile</t>
  </si>
  <si>
    <t>Maximum</t>
  </si>
  <si>
    <t>Fourth Quartile -</t>
  </si>
  <si>
    <t>Third Quartile -</t>
  </si>
  <si>
    <t>Median -</t>
  </si>
  <si>
    <t>Second Quartile -</t>
  </si>
  <si>
    <t>First Quartile -</t>
  </si>
  <si>
    <t>Whisker</t>
  </si>
  <si>
    <t>Whisker-</t>
  </si>
  <si>
    <t>Average</t>
  </si>
  <si>
    <t>IR+Dyn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</si>
</sst>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&quot;th&quot;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4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175"/>
          <c:y val="0.03325"/>
          <c:w val="0.95475"/>
          <c:h val="0.9152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Eclipse_AR_!$B$31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Eclipse_AR_!$C$31:$K$31</c:f>
              <c:numCache/>
            </c:numRef>
          </c:val>
        </c:ser>
        <c:ser>
          <c:idx val="3"/>
          <c:order val="3"/>
          <c:tx>
            <c:strRef>
              <c:f>Eclipse_AR_!$B$32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Eclipse_AR_!$C$32:$K$32</c:f>
              <c:numCache/>
            </c:numRef>
          </c:val>
        </c:ser>
        <c:ser>
          <c:idx val="4"/>
          <c:order val="4"/>
          <c:tx>
            <c:strRef>
              <c:f>Eclipse_AR_!$B$33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Eclipse_AR_!$C$33:$K$33</c:f>
              <c:numCache/>
            </c:numRef>
          </c:val>
        </c:ser>
        <c:ser>
          <c:idx val="5"/>
          <c:order val="5"/>
          <c:tx>
            <c:strRef>
              <c:f>Eclipse_AR_!$B$34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Eclipse_AR_!$C$34:$K$34</c:f>
              <c:numCache/>
            </c:numRef>
          </c:val>
        </c:ser>
        <c:ser>
          <c:idx val="6"/>
          <c:order val="6"/>
          <c:tx>
            <c:strRef>
              <c:f>Eclipse_AR_!$B$35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Eclipse_AR_!$C$35:$K$35</c:f>
              <c:numCache/>
            </c:numRef>
          </c:val>
        </c:ser>
        <c:ser>
          <c:idx val="7"/>
          <c:order val="7"/>
          <c:tx>
            <c:strRef>
              <c:f>Eclipse_AR_!$B$37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Eclipse_AR_!$C$37:$K$37</c:f>
              <c:numCache/>
            </c:numRef>
          </c:val>
        </c:ser>
        <c:ser>
          <c:idx val="8"/>
          <c:order val="8"/>
          <c:tx>
            <c:strRef>
              <c:f>Eclipse_AR_!$B$38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Eclipse_AR_!$C$38:$K$38</c:f>
              <c:numCache/>
            </c:numRef>
          </c:val>
        </c:ser>
        <c:ser>
          <c:idx val="9"/>
          <c:order val="9"/>
          <c:tx>
            <c:strRef>
              <c:f>Eclipse_AR_!$B$39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Eclipse_AR_!$C$39:$K$39</c:f>
              <c:numCache/>
            </c:numRef>
          </c:val>
        </c:ser>
        <c:ser>
          <c:idx val="10"/>
          <c:order val="10"/>
          <c:tx>
            <c:strRef>
              <c:f>Eclipse_AR_!$B$40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Eclipse_AR_!$C$40:$K$40</c:f>
              <c:numCache/>
            </c:numRef>
          </c:val>
        </c:ser>
        <c:ser>
          <c:idx val="11"/>
          <c:order val="11"/>
          <c:tx>
            <c:strRef>
              <c:f>Eclipse_AR_!$B$41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Eclipse_AR_!$C$21:$K$21</c:f>
              <c:strCache/>
            </c:strRef>
          </c:cat>
          <c:val>
            <c:numRef>
              <c:f>Eclipse_AR_!$C$41:$K$41</c:f>
              <c:numCache/>
            </c:numRef>
          </c:val>
        </c:ser>
        <c:overlap val="100"/>
        <c:axId val="19902028"/>
        <c:axId val="44900525"/>
      </c:barChart>
      <c:lineChart>
        <c:grouping val="standard"/>
        <c:varyColors val="0"/>
        <c:ser>
          <c:idx val="0"/>
          <c:order val="0"/>
          <c:tx>
            <c:strRef>
              <c:f>Eclipse_AR_!$B$24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Eclipse_AR_!$C$44:$K$44</c:f>
                <c:numCache>
                  <c:ptCount val="9"/>
                  <c:pt idx="0">
                    <c:v>118.75</c:v>
                  </c:pt>
                  <c:pt idx="1">
                    <c:v>79.5</c:v>
                  </c:pt>
                  <c:pt idx="2">
                    <c:v>42</c:v>
                  </c:pt>
                  <c:pt idx="3">
                    <c:v>53.5</c:v>
                  </c:pt>
                  <c:pt idx="4">
                    <c:v>57</c:v>
                  </c:pt>
                  <c:pt idx="5">
                    <c:v>24</c:v>
                  </c:pt>
                  <c:pt idx="6">
                    <c:v>8.5</c:v>
                  </c:pt>
                  <c:pt idx="7">
                    <c:v>2.75</c:v>
                  </c:pt>
                  <c:pt idx="8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Eclipse_AR_!$C$21:$K$21</c:f>
              <c:strCache/>
            </c:strRef>
          </c:cat>
          <c:val>
            <c:numRef>
              <c:f>Eclipse_AR_!$C$24:$K$24</c:f>
              <c:numCache/>
            </c:numRef>
          </c:val>
          <c:smooth val="0"/>
        </c:ser>
        <c:ser>
          <c:idx val="1"/>
          <c:order val="1"/>
          <c:tx>
            <c:strRef>
              <c:f>Eclipse_AR_!$B$26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Eclipse_AR_!$C$43:$K$43</c:f>
                <c:numCache>
                  <c:ptCount val="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Eclipse_AR_!$C$21:$K$21</c:f>
              <c:strCache/>
            </c:strRef>
          </c:cat>
          <c:val>
            <c:numRef>
              <c:f>Eclipse_AR_!$C$26:$K$26</c:f>
              <c:numCache/>
            </c:numRef>
          </c:val>
          <c:smooth val="0"/>
        </c:ser>
        <c:ser>
          <c:idx val="12"/>
          <c:order val="12"/>
          <c:tx>
            <c:strRef>
              <c:f>Eclipse_AR_!$B$45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Eclipse_AR_!$C$21:$K$21</c:f>
              <c:strCache/>
            </c:strRef>
          </c:cat>
          <c:val>
            <c:numRef>
              <c:f>Eclipse_AR_!$C$45:$K$45</c:f>
              <c:numCache/>
            </c:numRef>
          </c:val>
          <c:smooth val="0"/>
        </c:ser>
        <c:axId val="19902028"/>
        <c:axId val="44900525"/>
      </c:lineChart>
      <c:catAx>
        <c:axId val="19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900525"/>
        <c:crosses val="autoZero"/>
        <c:auto val="1"/>
        <c:lblOffset val="100"/>
        <c:tickLblSkip val="1"/>
        <c:noMultiLvlLbl val="0"/>
      </c:catAx>
      <c:valAx>
        <c:axId val="44900525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99020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2"/>
          <c:y val="0.033"/>
          <c:w val="0.952"/>
          <c:h val="0.9165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Eclipse_BR_!$B$31</c:f>
              <c:strCache>
                <c:ptCount val="1"/>
                <c:pt idx="0">
                  <c:v>Minimum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Eclipse_BR_!$C$31:$K$31</c:f>
              <c:numCache/>
            </c:numRef>
          </c:val>
        </c:ser>
        <c:ser>
          <c:idx val="3"/>
          <c:order val="3"/>
          <c:tx>
            <c:strRef>
              <c:f>Eclipse_BR_!$B$32</c:f>
              <c:strCache>
                <c:ptCount val="1"/>
                <c:pt idx="0">
                  <c:v>First Quartile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Eclipse_BR_!$C$32:$K$32</c:f>
              <c:numCache/>
            </c:numRef>
          </c:val>
        </c:ser>
        <c:ser>
          <c:idx val="4"/>
          <c:order val="4"/>
          <c:tx>
            <c:strRef>
              <c:f>Eclipse_BR_!$B$33</c:f>
              <c:strCache>
                <c:ptCount val="1"/>
                <c:pt idx="0">
                  <c:v>Second Quartile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Eclipse_BR_!$C$33:$K$33</c:f>
              <c:numCache/>
            </c:numRef>
          </c:val>
        </c:ser>
        <c:ser>
          <c:idx val="5"/>
          <c:order val="5"/>
          <c:tx>
            <c:strRef>
              <c:f>Eclipse_BR_!$B$34</c:f>
              <c:strCache>
                <c:ptCount val="1"/>
                <c:pt idx="0">
                  <c:v>Median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Eclipse_BR_!$C$34:$K$34</c:f>
              <c:numCache/>
            </c:numRef>
          </c:val>
        </c:ser>
        <c:ser>
          <c:idx val="6"/>
          <c:order val="6"/>
          <c:tx>
            <c:strRef>
              <c:f>Eclipse_BR_!$B$35</c:f>
              <c:strCache>
                <c:ptCount val="1"/>
                <c:pt idx="0">
                  <c:v>Third Quartile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Eclipse_BR_!$C$35:$K$35</c:f>
              <c:numCache/>
            </c:numRef>
          </c:val>
        </c:ser>
        <c:ser>
          <c:idx val="7"/>
          <c:order val="7"/>
          <c:tx>
            <c:strRef>
              <c:f>Eclipse_BR_!$B$37</c:f>
              <c:strCache>
                <c:ptCount val="1"/>
                <c:pt idx="0">
                  <c:v>Maximum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Eclipse_BR_!$C$37:$K$37</c:f>
              <c:numCache/>
            </c:numRef>
          </c:val>
        </c:ser>
        <c:ser>
          <c:idx val="8"/>
          <c:order val="8"/>
          <c:tx>
            <c:strRef>
              <c:f>Eclipse_BR_!$B$38</c:f>
              <c:strCache>
                <c:ptCount val="1"/>
                <c:pt idx="0">
                  <c:v>Fourth Quartile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Eclipse_BR_!$C$38:$K$38</c:f>
              <c:numCache/>
            </c:numRef>
          </c:val>
        </c:ser>
        <c:ser>
          <c:idx val="9"/>
          <c:order val="9"/>
          <c:tx>
            <c:strRef>
              <c:f>Eclipse_BR_!$B$39</c:f>
              <c:strCache>
                <c:ptCount val="1"/>
                <c:pt idx="0">
                  <c:v>Third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Eclipse_BR_!$C$39:$K$39</c:f>
              <c:numCache/>
            </c:numRef>
          </c:val>
        </c:ser>
        <c:ser>
          <c:idx val="10"/>
          <c:order val="10"/>
          <c:tx>
            <c:strRef>
              <c:f>Eclipse_BR_!$B$40</c:f>
              <c:strCache>
                <c:ptCount val="1"/>
                <c:pt idx="0">
                  <c:v>Median -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Eclipse_BR_!$C$40:$K$40</c:f>
              <c:numCache/>
            </c:numRef>
          </c:val>
        </c:ser>
        <c:ser>
          <c:idx val="11"/>
          <c:order val="11"/>
          <c:tx>
            <c:strRef>
              <c:f>Eclipse_BR_!$B$41</c:f>
              <c:strCache>
                <c:ptCount val="1"/>
                <c:pt idx="0">
                  <c:v>Second Quartile -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Eclipse_BR_!$C$21:$K$21</c:f>
              <c:strCache/>
            </c:strRef>
          </c:cat>
          <c:val>
            <c:numRef>
              <c:f>Eclipse_BR_!$C$41:$K$41</c:f>
              <c:numCache/>
            </c:numRef>
          </c:val>
        </c:ser>
        <c:overlap val="100"/>
        <c:axId val="1451542"/>
        <c:axId val="13063879"/>
      </c:barChart>
      <c:lineChart>
        <c:grouping val="standard"/>
        <c:varyColors val="0"/>
        <c:ser>
          <c:idx val="0"/>
          <c:order val="0"/>
          <c:tx>
            <c:strRef>
              <c:f>Eclipse_BR_!$B$24</c:f>
              <c:strCache>
                <c:ptCount val="1"/>
                <c:pt idx="0">
                  <c:v>25th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minus"/>
            <c:errValType val="cust"/>
            <c:minus>
              <c:numRef>
                <c:f>Eclipse_BR_!$C$44:$K$44</c:f>
                <c:numCache>
                  <c:ptCount val="9"/>
                  <c:pt idx="0">
                    <c:v>62.5</c:v>
                  </c:pt>
                  <c:pt idx="1">
                    <c:v>38</c:v>
                  </c:pt>
                  <c:pt idx="2">
                    <c:v>28</c:v>
                  </c:pt>
                  <c:pt idx="3">
                    <c:v>50</c:v>
                  </c:pt>
                  <c:pt idx="4">
                    <c:v>48.5</c:v>
                  </c:pt>
                  <c:pt idx="5">
                    <c:v>18</c:v>
                  </c:pt>
                  <c:pt idx="6">
                    <c:v>4.25</c:v>
                  </c:pt>
                  <c:pt idx="7">
                    <c:v>2.75</c:v>
                  </c:pt>
                  <c:pt idx="8">
                    <c:v>0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Eclipse_BR_!$C$21:$K$21</c:f>
              <c:strCache/>
            </c:strRef>
          </c:cat>
          <c:val>
            <c:numRef>
              <c:f>Eclipse_BR_!$C$24:$K$24</c:f>
              <c:numCache/>
            </c:numRef>
          </c:val>
          <c:smooth val="0"/>
        </c:ser>
        <c:ser>
          <c:idx val="1"/>
          <c:order val="1"/>
          <c:tx>
            <c:strRef>
              <c:f>Eclipse_BR_!$B$26</c:f>
              <c:strCache>
                <c:ptCount val="1"/>
                <c:pt idx="0">
                  <c:v>75th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plus"/>
            <c:errValType val="cust"/>
            <c:plus>
              <c:numRef>
                <c:f>Eclipse_BR_!$C$43:$K$43</c:f>
                <c:numCache>
                  <c:ptCount val="9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</c:numCache>
              </c:numRef>
            </c:plus>
            <c:noEndCap val="0"/>
            <c:spPr>
              <a:ln w="3175">
                <a:solidFill>
                  <a:srgbClr val="000000"/>
                </a:solidFill>
              </a:ln>
            </c:spPr>
          </c:errBars>
          <c:cat>
            <c:strRef>
              <c:f>Eclipse_BR_!$C$21:$K$21</c:f>
              <c:strCache/>
            </c:strRef>
          </c:cat>
          <c:val>
            <c:numRef>
              <c:f>Eclipse_BR_!$C$26:$K$26</c:f>
              <c:numCache/>
            </c:numRef>
          </c:val>
          <c:smooth val="0"/>
        </c:ser>
        <c:ser>
          <c:idx val="12"/>
          <c:order val="12"/>
          <c:tx>
            <c:strRef>
              <c:f>Eclipse_BR_!$B$45</c:f>
              <c:strCache>
                <c:ptCount val="1"/>
                <c:pt idx="0">
                  <c:v>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Eclipse_BR_!$C$21:$K$21</c:f>
              <c:strCache/>
            </c:strRef>
          </c:cat>
          <c:val>
            <c:numRef>
              <c:f>Eclipse_BR_!$C$45:$K$45</c:f>
              <c:numCache/>
            </c:numRef>
          </c:val>
          <c:smooth val="0"/>
        </c:ser>
        <c:axId val="1451542"/>
        <c:axId val="13063879"/>
      </c:lineChart>
      <c:catAx>
        <c:axId val="1451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063879"/>
        <c:crosses val="autoZero"/>
        <c:auto val="1"/>
        <c:lblOffset val="100"/>
        <c:tickLblSkip val="1"/>
        <c:noMultiLvlLbl val="0"/>
      </c:catAx>
      <c:valAx>
        <c:axId val="13063879"/>
        <c:scaling>
          <c:orientation val="minMax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</a:ln>
        </c:spPr>
        <c:crossAx val="1451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238125</xdr:colOff>
      <xdr:row>0</xdr:row>
      <xdr:rowOff>85725</xdr:rowOff>
    </xdr:from>
    <xdr:to>
      <xdr:col>23</xdr:col>
      <xdr:colOff>38100</xdr:colOff>
      <xdr:row>44</xdr:row>
      <xdr:rowOff>47625</xdr:rowOff>
    </xdr:to>
    <xdr:graphicFrame>
      <xdr:nvGraphicFramePr>
        <xdr:cNvPr id="1" name="Chart 1"/>
        <xdr:cNvGraphicFramePr/>
      </xdr:nvGraphicFramePr>
      <xdr:xfrm>
        <a:off x="9039225" y="85725"/>
        <a:ext cx="711517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571500</xdr:colOff>
      <xdr:row>1</xdr:row>
      <xdr:rowOff>38100</xdr:rowOff>
    </xdr:from>
    <xdr:to>
      <xdr:col>24</xdr:col>
      <xdr:colOff>390525</xdr:colOff>
      <xdr:row>45</xdr:row>
      <xdr:rowOff>76200</xdr:rowOff>
    </xdr:to>
    <xdr:graphicFrame>
      <xdr:nvGraphicFramePr>
        <xdr:cNvPr id="1" name="Chart 1"/>
        <xdr:cNvGraphicFramePr/>
      </xdr:nvGraphicFramePr>
      <xdr:xfrm>
        <a:off x="7562850" y="200025"/>
        <a:ext cx="774382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1:K46"/>
  <sheetViews>
    <sheetView zoomScalePageLayoutView="0" workbookViewId="0" topLeftCell="A1">
      <selection activeCell="F9" sqref="F9"/>
    </sheetView>
  </sheetViews>
  <sheetFormatPr defaultColWidth="9.140625" defaultRowHeight="12.75"/>
  <cols>
    <col min="5" max="5" width="31.28125" style="0" bestFit="1" customWidth="1"/>
    <col min="6" max="6" width="18.421875" style="0" customWidth="1"/>
  </cols>
  <sheetData>
    <row r="21" spans="3:11" ht="12.75">
      <c r="C21" s="2" t="str">
        <f>Eclipse_AR!$A$1</f>
        <v>IR+Dyn</v>
      </c>
      <c r="D21" s="2" t="str">
        <f>Eclipse_AR!$B$1</f>
        <v>IR+Dyn-GetSet</v>
      </c>
      <c r="E21" s="2" t="str">
        <f>Eclipse_AR!$C$1</f>
        <v>BottomHITS_Hub_Dyn_Binary_70%</v>
      </c>
      <c r="F21" s="2" t="str">
        <f>Eclipse_AR!$D$1</f>
        <v>IR+Dyn-FanIn1</v>
      </c>
      <c r="G21" s="2" t="str">
        <f>Eclipse_AR!$E$1</f>
        <v>IR+Dyn-FanIn2</v>
      </c>
      <c r="H21" s="2" t="str">
        <f>Eclipse_AR!$F$1</f>
        <v>IR+Dyn-FanIn3</v>
      </c>
      <c r="I21" s="2" t="str">
        <f>Eclipse_AR!$G$1</f>
        <v>IR+Dyn-FanIn4</v>
      </c>
      <c r="J21" s="2" t="str">
        <f>Eclipse_AR!$H$1</f>
        <v>IR+Dyn-FanIn5</v>
      </c>
      <c r="K21" s="2" t="str">
        <f>Eclipse_AR!$I$1</f>
        <v>IR+Dyn-FanIn10</v>
      </c>
    </row>
    <row r="22" spans="1:11" ht="12.75">
      <c r="A22" s="5"/>
      <c r="B22" s="3" t="s">
        <v>8</v>
      </c>
      <c r="C22">
        <f>COUNT(Eclipse_AR!$A$2:$A$118)</f>
        <v>76</v>
      </c>
      <c r="D22">
        <f>COUNT(Eclipse_AR!$B$2:$B$118)</f>
        <v>63</v>
      </c>
      <c r="E22">
        <f>COUNT(Eclipse_AR!$C$2:$C$118)</f>
        <v>49</v>
      </c>
      <c r="F22">
        <f>COUNT(Eclipse_AR!$D$2:$D$118)</f>
        <v>20</v>
      </c>
      <c r="G22">
        <f>COUNT(Eclipse_AR!$E$2:$E$118)</f>
        <v>9</v>
      </c>
      <c r="H22">
        <f>COUNT(Eclipse_AR!$F$2:$F$118)</f>
        <v>5</v>
      </c>
      <c r="I22">
        <f>COUNT(Eclipse_AR!$G$2:$G$118)</f>
        <v>3</v>
      </c>
      <c r="J22">
        <f>COUNT(Eclipse_AR!$H$2:$H$118)</f>
        <v>2</v>
      </c>
      <c r="K22">
        <f>COUNT(Eclipse_AR!$I$2:$I$118)</f>
        <v>0</v>
      </c>
    </row>
    <row r="23" spans="1:11" ht="12.75">
      <c r="A23" s="5">
        <f>MIN(C23:K23)</f>
        <v>0</v>
      </c>
      <c r="B23" s="3" t="s">
        <v>9</v>
      </c>
      <c r="C23">
        <f>MIN(Eclipse_AR!$A$2:$A$118)</f>
        <v>1</v>
      </c>
      <c r="D23">
        <f>MIN(Eclipse_AR!$B$2:$B$118)</f>
        <v>1</v>
      </c>
      <c r="E23">
        <f>MIN(Eclipse_AR!$C$2:$C$118)</f>
        <v>1</v>
      </c>
      <c r="F23">
        <f>MIN(Eclipse_AR!$D$2:$D$118)</f>
        <v>3</v>
      </c>
      <c r="G23">
        <f>MIN(Eclipse_AR!$E$2:$E$118)</f>
        <v>2</v>
      </c>
      <c r="H23">
        <f>MIN(Eclipse_AR!$F$2:$F$118)</f>
        <v>2</v>
      </c>
      <c r="I23">
        <f>MIN(Eclipse_AR!$G$2:$G$118)</f>
        <v>2</v>
      </c>
      <c r="J23">
        <f>MIN(Eclipse_AR!$H$2:$H$118)</f>
        <v>2</v>
      </c>
      <c r="K23">
        <f>MIN(Eclipse_AR!$I$2:$I$118)</f>
        <v>0</v>
      </c>
    </row>
    <row r="24" spans="1:11" ht="12.75">
      <c r="A24" s="5"/>
      <c r="B24" s="6">
        <v>25</v>
      </c>
      <c r="C24">
        <f>PERCENTILE(Eclipse_AR!$A$2:$A$118,$B24/100)</f>
        <v>119.75</v>
      </c>
      <c r="D24">
        <f>PERCENTILE(Eclipse_AR!$B$2:$B$118,$B24/100)</f>
        <v>80.5</v>
      </c>
      <c r="E24">
        <f>PERCENTILE(Eclipse_AR!$C$2:$C$118,$B24/100)</f>
        <v>43</v>
      </c>
      <c r="F24">
        <f>PERCENTILE(Eclipse_AR!$D$2:$D$118,$B24/100)</f>
        <v>56.5</v>
      </c>
      <c r="G24">
        <f>PERCENTILE(Eclipse_AR!$E$2:$E$118,$B24/100)</f>
        <v>59</v>
      </c>
      <c r="H24">
        <f>PERCENTILE(Eclipse_AR!$F$2:$F$118,$B24/100)</f>
        <v>26</v>
      </c>
      <c r="I24">
        <f>PERCENTILE(Eclipse_AR!$G$2:$G$118,$B24/100)</f>
        <v>10.5</v>
      </c>
      <c r="J24">
        <f>PERCENTILE(Eclipse_AR!$H$2:$H$118,$B24/100)</f>
        <v>4.75</v>
      </c>
      <c r="K24" t="e">
        <f>PERCENTILE(Eclipse_AR!$I$2:$I$118,$B24/100)</f>
        <v>#NUM!</v>
      </c>
    </row>
    <row r="25" spans="1:11" ht="12.75">
      <c r="A25" s="5">
        <f>A27-A23</f>
        <v>4748</v>
      </c>
      <c r="B25" s="3" t="s">
        <v>10</v>
      </c>
      <c r="C25">
        <f>MEDIAN(Eclipse_AR!$A$2:$A$118)</f>
        <v>324</v>
      </c>
      <c r="D25">
        <f>MEDIAN(Eclipse_AR!$B$2:$B$118)</f>
        <v>203</v>
      </c>
      <c r="E25">
        <f>MEDIAN(Eclipse_AR!$C$2:$C$118)</f>
        <v>101</v>
      </c>
      <c r="F25">
        <f>MEDIAN(Eclipse_AR!$D$2:$D$118)</f>
        <v>137.5</v>
      </c>
      <c r="G25">
        <f>MEDIAN(Eclipse_AR!$E$2:$E$118)</f>
        <v>145</v>
      </c>
      <c r="H25">
        <f>MEDIAN(Eclipse_AR!$F$2:$F$118)</f>
        <v>37</v>
      </c>
      <c r="I25">
        <f>MEDIAN(Eclipse_AR!$G$2:$G$118)</f>
        <v>19</v>
      </c>
      <c r="J25">
        <f>MEDIAN(Eclipse_AR!$H$2:$H$118)</f>
        <v>7.5</v>
      </c>
      <c r="K25" t="e">
        <f>MEDIAN(Eclipse_AR!$I$2:$I$118)</f>
        <v>#NUM!</v>
      </c>
    </row>
    <row r="26" spans="1:11" ht="12.75">
      <c r="A26" s="5"/>
      <c r="B26" s="6">
        <v>75</v>
      </c>
      <c r="C26">
        <f>PERCENTILE(Eclipse_AR!$A$2:$A$118,$B26/100)</f>
        <v>623.25</v>
      </c>
      <c r="D26">
        <f>PERCENTILE(Eclipse_AR!$B$2:$B$118,$B26/100)</f>
        <v>408</v>
      </c>
      <c r="E26">
        <f>PERCENTILE(Eclipse_AR!$C$2:$C$118,$B26/100)</f>
        <v>310</v>
      </c>
      <c r="F26">
        <f>PERCENTILE(Eclipse_AR!$D$2:$D$118,$B26/100)</f>
        <v>285.25</v>
      </c>
      <c r="G26">
        <f>PERCENTILE(Eclipse_AR!$E$2:$E$118,$B26/100)</f>
        <v>195</v>
      </c>
      <c r="H26">
        <f>PERCENTILE(Eclipse_AR!$F$2:$F$118,$B26/100)</f>
        <v>106</v>
      </c>
      <c r="I26">
        <f>PERCENTILE(Eclipse_AR!$G$2:$G$118,$B26/100)</f>
        <v>43.5</v>
      </c>
      <c r="J26">
        <f>PERCENTILE(Eclipse_AR!$H$2:$H$118,$B26/100)</f>
        <v>10.25</v>
      </c>
      <c r="K26" t="e">
        <f>PERCENTILE(Eclipse_AR!$I$2:$I$118,$B26/100)</f>
        <v>#NUM!</v>
      </c>
    </row>
    <row r="27" spans="1:11" ht="12.75">
      <c r="A27" s="5">
        <f>MAX(C27:K27)</f>
        <v>4748</v>
      </c>
      <c r="B27" s="3" t="s">
        <v>11</v>
      </c>
      <c r="C27">
        <f>MAX(Eclipse_AR!$A$2:$A$118)</f>
        <v>4748</v>
      </c>
      <c r="D27">
        <f>MAX(Eclipse_AR!$B$2:$B$118)</f>
        <v>3036</v>
      </c>
      <c r="E27">
        <f>MAX(Eclipse_AR!$C$2:$C$118)</f>
        <v>1474</v>
      </c>
      <c r="F27">
        <f>MAX(Eclipse_AR!$D$2:$D$118)</f>
        <v>1585</v>
      </c>
      <c r="G27">
        <f>MAX(Eclipse_AR!$E$2:$E$118)</f>
        <v>789</v>
      </c>
      <c r="H27">
        <f>MAX(Eclipse_AR!$F$2:$F$118)</f>
        <v>501</v>
      </c>
      <c r="I27">
        <f>MAX(Eclipse_AR!$G$2:$G$118)</f>
        <v>68</v>
      </c>
      <c r="J27">
        <f>MAX(Eclipse_AR!$H$2:$H$118)</f>
        <v>13</v>
      </c>
      <c r="K27">
        <f>MAX(Eclipse_AR!$I$2:$I$118)</f>
        <v>0</v>
      </c>
    </row>
    <row r="28" spans="1:11" ht="12.75">
      <c r="A28" s="5"/>
      <c r="B28" s="3" t="s">
        <v>12</v>
      </c>
      <c r="C28">
        <f>AVERAGE(Eclipse_AR!$A$2:$A$118)</f>
        <v>711.2368421052631</v>
      </c>
      <c r="D28">
        <f>AVERAGE(Eclipse_AR!$B$2:$B$118)</f>
        <v>448.55555555555554</v>
      </c>
      <c r="E28">
        <f>AVERAGE(Eclipse_AR!$C$2:$C$118)</f>
        <v>267.53061224489795</v>
      </c>
      <c r="F28">
        <f>AVERAGE(Eclipse_AR!$D$2:$D$118)</f>
        <v>309.7</v>
      </c>
      <c r="G28">
        <f>AVERAGE(Eclipse_AR!$E$2:$E$118)</f>
        <v>196.55555555555554</v>
      </c>
      <c r="H28">
        <f>AVERAGE(Eclipse_AR!$F$2:$F$118)</f>
        <v>134.4</v>
      </c>
      <c r="I28">
        <f>AVERAGE(Eclipse_AR!$G$2:$G$118)</f>
        <v>29.666666666666668</v>
      </c>
      <c r="J28">
        <f>AVERAGE(Eclipse_AR!$H$2:$H$118)</f>
        <v>7.5</v>
      </c>
      <c r="K28" t="e">
        <f>AVERAGE(Eclipse_AR!$I$2:$I$118)</f>
        <v>#DIV/0!</v>
      </c>
    </row>
    <row r="29" spans="1:11" ht="12.75">
      <c r="A29" s="5"/>
      <c r="B29" s="3" t="s">
        <v>13</v>
      </c>
      <c r="C29">
        <f>STDEV(Eclipse_AR!$A$2:$A$118)</f>
        <v>1119.6472881334378</v>
      </c>
      <c r="D29">
        <f>STDEV(Eclipse_AR!$B$2:$B$118)</f>
        <v>714.4646942173939</v>
      </c>
      <c r="E29">
        <f>STDEV(Eclipse_AR!$C$2:$C$118)</f>
        <v>389.36519393970065</v>
      </c>
      <c r="F29">
        <f>STDEV(Eclipse_AR!$D$2:$D$118)</f>
        <v>456.88246789922266</v>
      </c>
      <c r="G29">
        <f>STDEV(Eclipse_AR!$E$2:$E$118)</f>
        <v>244.9066715664924</v>
      </c>
      <c r="H29">
        <f>STDEV(Eclipse_AR!$F$2:$F$118)</f>
        <v>208.5480759920839</v>
      </c>
      <c r="I29">
        <f>STDEV(Eclipse_AR!$G$2:$G$118)</f>
        <v>34.26854728950927</v>
      </c>
      <c r="J29">
        <f>STDEV(Eclipse_AR!$H$2:$H$118)</f>
        <v>7.7781745930520225</v>
      </c>
      <c r="K29" t="e">
        <f>STDEV(Eclipse_AR!$I$2:$I$118)</f>
        <v>#DIV/0!</v>
      </c>
    </row>
    <row r="30" spans="1:11" ht="12.75">
      <c r="A30" s="5">
        <v>0.01</v>
      </c>
      <c r="B30" s="4" t="s">
        <v>14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4" t="s">
        <v>15</v>
      </c>
      <c r="C31" s="5">
        <f aca="true" t="shared" si="0" ref="C31:K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3</v>
      </c>
      <c r="G31" s="5">
        <f t="shared" si="0"/>
        <v>2</v>
      </c>
      <c r="H31" s="5">
        <f t="shared" si="0"/>
        <v>2</v>
      </c>
      <c r="I31" s="5">
        <f t="shared" si="0"/>
        <v>2</v>
      </c>
      <c r="J31" s="5">
        <f t="shared" si="0"/>
        <v>2</v>
      </c>
      <c r="K31" s="5">
        <f t="shared" si="0"/>
        <v>0</v>
      </c>
    </row>
    <row r="32" spans="1:11" ht="12.75">
      <c r="A32" s="5"/>
      <c r="B32" s="4" t="s">
        <v>16</v>
      </c>
      <c r="C32" s="5">
        <f aca="true" t="shared" si="1" ref="C32:K32">IF(C24&gt;0,IF(C23&gt;0,C24-C23,C24),0)</f>
        <v>118.75</v>
      </c>
      <c r="D32" s="5">
        <f t="shared" si="1"/>
        <v>79.5</v>
      </c>
      <c r="E32" s="5">
        <f t="shared" si="1"/>
        <v>42</v>
      </c>
      <c r="F32" s="5">
        <f t="shared" si="1"/>
        <v>53.5</v>
      </c>
      <c r="G32" s="5">
        <f t="shared" si="1"/>
        <v>57</v>
      </c>
      <c r="H32" s="5">
        <f t="shared" si="1"/>
        <v>24</v>
      </c>
      <c r="I32" s="5">
        <f t="shared" si="1"/>
        <v>8.5</v>
      </c>
      <c r="J32" s="5">
        <f t="shared" si="1"/>
        <v>2.75</v>
      </c>
      <c r="K32" s="5" t="e">
        <f t="shared" si="1"/>
        <v>#NUM!</v>
      </c>
    </row>
    <row r="33" spans="1:11" ht="12.75">
      <c r="A33" s="5"/>
      <c r="B33" s="4" t="s">
        <v>17</v>
      </c>
      <c r="C33" s="5">
        <f aca="true" t="shared" si="2" ref="C33:K33">IF(AND(C25&gt;C24,C25&gt;0),C25-IF(C24&gt;0,C24,0)-IF(C26&gt;C25,C30/2,0),0)</f>
        <v>204.25</v>
      </c>
      <c r="D33" s="5">
        <f t="shared" si="2"/>
        <v>122.5</v>
      </c>
      <c r="E33" s="5">
        <f t="shared" si="2"/>
        <v>58</v>
      </c>
      <c r="F33" s="5">
        <f t="shared" si="2"/>
        <v>81</v>
      </c>
      <c r="G33" s="5">
        <f t="shared" si="2"/>
        <v>86</v>
      </c>
      <c r="H33" s="5">
        <f t="shared" si="2"/>
        <v>11</v>
      </c>
      <c r="I33" s="5">
        <f t="shared" si="2"/>
        <v>8.5</v>
      </c>
      <c r="J33" s="5">
        <f t="shared" si="2"/>
        <v>2.75</v>
      </c>
      <c r="K33" s="5" t="e">
        <f t="shared" si="2"/>
        <v>#NUM!</v>
      </c>
    </row>
    <row r="34" spans="1:11" ht="12.75">
      <c r="A34" s="5"/>
      <c r="B34" s="4" t="s">
        <v>10</v>
      </c>
      <c r="C34" s="5">
        <f aca="true" t="shared" si="3" ref="C34:K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 t="e">
        <f t="shared" si="3"/>
        <v>#NUM!</v>
      </c>
    </row>
    <row r="35" spans="1:11" ht="12.75">
      <c r="A35" s="5"/>
      <c r="B35" s="4" t="s">
        <v>18</v>
      </c>
      <c r="C35" s="5">
        <f aca="true" t="shared" si="4" ref="C35:K35">IF(AND(C26&gt;C25,C26&gt;0),C26-IF(C25&gt;0,C25+IF(C25&gt;C24,C30/2,0),0),0)</f>
        <v>299.25</v>
      </c>
      <c r="D35" s="5">
        <f t="shared" si="4"/>
        <v>205</v>
      </c>
      <c r="E35" s="5">
        <f t="shared" si="4"/>
        <v>209</v>
      </c>
      <c r="F35" s="5">
        <f t="shared" si="4"/>
        <v>147.75</v>
      </c>
      <c r="G35" s="5">
        <f t="shared" si="4"/>
        <v>50</v>
      </c>
      <c r="H35" s="5">
        <f t="shared" si="4"/>
        <v>69</v>
      </c>
      <c r="I35" s="5">
        <f t="shared" si="4"/>
        <v>24.5</v>
      </c>
      <c r="J35" s="5">
        <f t="shared" si="4"/>
        <v>2.75</v>
      </c>
      <c r="K35" s="5" t="e">
        <f t="shared" si="4"/>
        <v>#NUM!</v>
      </c>
    </row>
    <row r="36" spans="1:11" ht="12.75">
      <c r="A36" s="5"/>
      <c r="B36" s="4" t="s">
        <v>19</v>
      </c>
      <c r="C36" s="5">
        <f aca="true" t="shared" si="5" ref="C36:K36">IF(C27&gt;0,IF(C26&gt;0,C27-C26,C27),0)</f>
        <v>4124.75</v>
      </c>
      <c r="D36" s="5">
        <f t="shared" si="5"/>
        <v>2628</v>
      </c>
      <c r="E36" s="5">
        <f t="shared" si="5"/>
        <v>1164</v>
      </c>
      <c r="F36" s="5">
        <f t="shared" si="5"/>
        <v>1299.75</v>
      </c>
      <c r="G36" s="5">
        <f t="shared" si="5"/>
        <v>594</v>
      </c>
      <c r="H36" s="5">
        <f t="shared" si="5"/>
        <v>395</v>
      </c>
      <c r="I36" s="5">
        <f t="shared" si="5"/>
        <v>24.5</v>
      </c>
      <c r="J36" s="5">
        <f t="shared" si="5"/>
        <v>2.75</v>
      </c>
      <c r="K36" s="5">
        <f t="shared" si="5"/>
        <v>0</v>
      </c>
    </row>
    <row r="37" spans="1:11" ht="12.75">
      <c r="A37" s="5"/>
      <c r="B37" s="4" t="s">
        <v>20</v>
      </c>
      <c r="C37" s="5">
        <f aca="true" t="shared" si="6" ref="C37:K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</row>
    <row r="38" spans="1:11" ht="12.75">
      <c r="A38" s="5"/>
      <c r="B38" s="4" t="s">
        <v>21</v>
      </c>
      <c r="C38" s="5">
        <f aca="true" t="shared" si="7" ref="C38:K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 t="e">
        <f t="shared" si="7"/>
        <v>#NUM!</v>
      </c>
    </row>
    <row r="39" spans="1:11" ht="12.75">
      <c r="A39" s="5"/>
      <c r="B39" s="4" t="s">
        <v>22</v>
      </c>
      <c r="C39" s="5">
        <f aca="true" t="shared" si="8" ref="C39:K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 t="e">
        <f t="shared" si="8"/>
        <v>#NUM!</v>
      </c>
    </row>
    <row r="40" spans="1:11" ht="12.75">
      <c r="A40" s="5"/>
      <c r="B40" s="4" t="s">
        <v>23</v>
      </c>
      <c r="C40" s="5">
        <f aca="true" t="shared" si="9" ref="C40:K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 t="e">
        <f t="shared" si="9"/>
        <v>#NUM!</v>
      </c>
    </row>
    <row r="41" spans="1:11" ht="12.75">
      <c r="A41" s="5"/>
      <c r="B41" s="4" t="s">
        <v>24</v>
      </c>
      <c r="C41" s="5">
        <f aca="true" t="shared" si="10" ref="C41:K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 t="e">
        <f t="shared" si="10"/>
        <v>#NUM!</v>
      </c>
    </row>
    <row r="42" spans="1:11" ht="12.75">
      <c r="A42" s="5"/>
      <c r="B42" s="4" t="s">
        <v>25</v>
      </c>
      <c r="C42" s="5">
        <f aca="true" t="shared" si="11" ref="C42:K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</row>
    <row r="43" spans="1:11" ht="12.75">
      <c r="A43" s="5"/>
      <c r="B43" s="4" t="s">
        <v>26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4" t="s">
        <v>27</v>
      </c>
      <c r="C44" s="5">
        <f aca="true" t="shared" si="12" ref="C44:K44">C24-C23</f>
        <v>118.75</v>
      </c>
      <c r="D44" s="5">
        <f t="shared" si="12"/>
        <v>79.5</v>
      </c>
      <c r="E44" s="5">
        <f t="shared" si="12"/>
        <v>42</v>
      </c>
      <c r="F44" s="5">
        <f t="shared" si="12"/>
        <v>53.5</v>
      </c>
      <c r="G44" s="5">
        <f t="shared" si="12"/>
        <v>57</v>
      </c>
      <c r="H44" s="5">
        <f t="shared" si="12"/>
        <v>24</v>
      </c>
      <c r="I44" s="5">
        <f t="shared" si="12"/>
        <v>8.5</v>
      </c>
      <c r="J44" s="5">
        <f t="shared" si="12"/>
        <v>2.75</v>
      </c>
      <c r="K44" s="5" t="e">
        <f t="shared" si="12"/>
        <v>#NUM!</v>
      </c>
    </row>
    <row r="45" spans="1:11" ht="12.75">
      <c r="A45" s="5"/>
      <c r="B45" s="4" t="s">
        <v>28</v>
      </c>
      <c r="C45" s="5">
        <f aca="true" t="shared" si="13" ref="C45:K45">C28</f>
        <v>711.2368421052631</v>
      </c>
      <c r="D45" s="5">
        <f t="shared" si="13"/>
        <v>448.55555555555554</v>
      </c>
      <c r="E45" s="5">
        <f t="shared" si="13"/>
        <v>267.53061224489795</v>
      </c>
      <c r="F45" s="5">
        <f t="shared" si="13"/>
        <v>309.7</v>
      </c>
      <c r="G45" s="5">
        <f t="shared" si="13"/>
        <v>196.55555555555554</v>
      </c>
      <c r="H45" s="5">
        <f t="shared" si="13"/>
        <v>134.4</v>
      </c>
      <c r="I45" s="5">
        <f t="shared" si="13"/>
        <v>29.666666666666668</v>
      </c>
      <c r="J45" s="5">
        <f t="shared" si="13"/>
        <v>7.5</v>
      </c>
      <c r="K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46"/>
  <sheetViews>
    <sheetView zoomScalePageLayoutView="0" workbookViewId="0" topLeftCell="A1">
      <selection activeCell="H10" sqref="H10"/>
    </sheetView>
  </sheetViews>
  <sheetFormatPr defaultColWidth="9.140625" defaultRowHeight="12.75"/>
  <cols>
    <col min="6" max="6" width="13.421875" style="0" bestFit="1" customWidth="1"/>
  </cols>
  <sheetData>
    <row r="21" spans="3:11" ht="12.75">
      <c r="C21" s="2" t="str">
        <f>Eclipse_BR!$A$1</f>
        <v>IR+Dyn</v>
      </c>
      <c r="D21" s="2" t="str">
        <f>Eclipse_BR!$B$1</f>
        <v>IR+Dyn-GetSet</v>
      </c>
      <c r="E21" s="2" t="str">
        <f>Eclipse_BR!$C$1</f>
        <v>BottomHITS_Hub_Dyn_Binary_70%</v>
      </c>
      <c r="F21" s="2" t="str">
        <f>Eclipse_BR!$D$1</f>
        <v>IR+Dyn-FanIn1</v>
      </c>
      <c r="G21" s="2" t="str">
        <f>Eclipse_BR!$E$1</f>
        <v>IR+Dyn-FanIn2</v>
      </c>
      <c r="H21" s="2" t="str">
        <f>Eclipse_BR!$F$1</f>
        <v>IR+Dyn-FanIn3</v>
      </c>
      <c r="I21" s="2" t="str">
        <f>Eclipse_BR!$G$1</f>
        <v>IR+Dyn-FanIn4</v>
      </c>
      <c r="J21" s="2" t="str">
        <f>Eclipse_BR!$H$1</f>
        <v>IR+Dyn-FanIn5</v>
      </c>
      <c r="K21" s="2" t="str">
        <f>Eclipse_BR!$I$1</f>
        <v>IR+Dyn-FanIn10</v>
      </c>
    </row>
    <row r="22" spans="1:11" ht="12.75">
      <c r="A22" s="5"/>
      <c r="B22" s="3" t="s">
        <v>8</v>
      </c>
      <c r="C22">
        <f>COUNT(Eclipse_BR!$A$2:$A$114)</f>
        <v>39</v>
      </c>
      <c r="D22">
        <f>COUNT(Eclipse_BR!$B$2:$B$114)</f>
        <v>33</v>
      </c>
      <c r="E22">
        <f>COUNT(Eclipse_BR!$C$2:$C$114)</f>
        <v>33</v>
      </c>
      <c r="F22">
        <f>COUNT(Eclipse_BR!$D$2:$D$114)</f>
        <v>16</v>
      </c>
      <c r="G22">
        <f>COUNT(Eclipse_BR!$E$2:$E$114)</f>
        <v>8</v>
      </c>
      <c r="H22">
        <f>COUNT(Eclipse_BR!$F$2:$F$114)</f>
        <v>4</v>
      </c>
      <c r="I22">
        <f>COUNT(Eclipse_BR!$G$2:$G$114)</f>
        <v>2</v>
      </c>
      <c r="J22">
        <f>COUNT(Eclipse_BR!$H$2:$H$114)</f>
        <v>2</v>
      </c>
      <c r="K22">
        <f>COUNT(Eclipse_BR!$I$2:$I$114)</f>
        <v>0</v>
      </c>
    </row>
    <row r="23" spans="1:11" ht="12.75">
      <c r="A23" s="5">
        <f>MIN(C23:K23)</f>
        <v>0</v>
      </c>
      <c r="B23" s="3" t="s">
        <v>9</v>
      </c>
      <c r="C23">
        <f>MIN(Eclipse_BR!$A$2:$A$114)</f>
        <v>1</v>
      </c>
      <c r="D23">
        <f>MIN(Eclipse_BR!$B$2:$B$114)</f>
        <v>1</v>
      </c>
      <c r="E23">
        <f>MIN(Eclipse_BR!$C$2:$C$114)</f>
        <v>1</v>
      </c>
      <c r="F23">
        <f>MIN(Eclipse_BR!$D$2:$D$114)</f>
        <v>3</v>
      </c>
      <c r="G23">
        <f>MIN(Eclipse_BR!$E$2:$E$114)</f>
        <v>2</v>
      </c>
      <c r="H23">
        <f>MIN(Eclipse_BR!$F$2:$F$114)</f>
        <v>2</v>
      </c>
      <c r="I23">
        <f>MIN(Eclipse_BR!$G$2:$G$114)</f>
        <v>2</v>
      </c>
      <c r="J23">
        <f>MIN(Eclipse_BR!$H$2:$H$114)</f>
        <v>2</v>
      </c>
      <c r="K23">
        <f>MIN(Eclipse_BR!$I$2:$I$114)</f>
        <v>0</v>
      </c>
    </row>
    <row r="24" spans="1:11" ht="12.75">
      <c r="A24" s="5"/>
      <c r="B24" s="6">
        <v>25</v>
      </c>
      <c r="C24">
        <f>PERCENTILE(Eclipse_BR!$A$2:$A$114,$B24/100)</f>
        <v>63.5</v>
      </c>
      <c r="D24">
        <f>PERCENTILE(Eclipse_BR!$B$2:$B$114,$B24/100)</f>
        <v>39</v>
      </c>
      <c r="E24">
        <f>PERCENTILE(Eclipse_BR!$C$2:$C$114,$B24/100)</f>
        <v>29</v>
      </c>
      <c r="F24">
        <f>PERCENTILE(Eclipse_BR!$D$2:$D$114,$B24/100)</f>
        <v>53</v>
      </c>
      <c r="G24">
        <f>PERCENTILE(Eclipse_BR!$E$2:$E$114,$B24/100)</f>
        <v>50.5</v>
      </c>
      <c r="H24">
        <f>PERCENTILE(Eclipse_BR!$F$2:$F$114,$B24/100)</f>
        <v>20</v>
      </c>
      <c r="I24">
        <f>PERCENTILE(Eclipse_BR!$G$2:$G$114,$B24/100)</f>
        <v>6.25</v>
      </c>
      <c r="J24">
        <f>PERCENTILE(Eclipse_BR!$H$2:$H$114,$B24/100)</f>
        <v>4.75</v>
      </c>
      <c r="K24" t="e">
        <f>PERCENTILE(Eclipse_BR!$I$2:$I$114,$B24/100)</f>
        <v>#NUM!</v>
      </c>
    </row>
    <row r="25" spans="1:11" ht="12.75">
      <c r="A25" s="5">
        <f>A27-A23</f>
        <v>4748</v>
      </c>
      <c r="B25" s="3" t="s">
        <v>10</v>
      </c>
      <c r="C25">
        <f>MEDIAN(Eclipse_BR!$A$2:$A$114)</f>
        <v>191</v>
      </c>
      <c r="D25">
        <f>MEDIAN(Eclipse_BR!$B$2:$B$114)</f>
        <v>108</v>
      </c>
      <c r="E25">
        <f>MEDIAN(Eclipse_BR!$C$2:$C$114)</f>
        <v>78</v>
      </c>
      <c r="F25">
        <f>MEDIAN(Eclipse_BR!$D$2:$D$114)</f>
        <v>128</v>
      </c>
      <c r="G25">
        <f>MEDIAN(Eclipse_BR!$E$2:$E$114)</f>
        <v>105.5</v>
      </c>
      <c r="H25">
        <f>MEDIAN(Eclipse_BR!$F$2:$F$114)</f>
        <v>31.5</v>
      </c>
      <c r="I25">
        <f>MEDIAN(Eclipse_BR!$G$2:$G$114)</f>
        <v>10.5</v>
      </c>
      <c r="J25">
        <f>MEDIAN(Eclipse_BR!$H$2:$H$114)</f>
        <v>7.5</v>
      </c>
      <c r="K25" t="e">
        <f>MEDIAN(Eclipse_BR!$I$2:$I$114)</f>
        <v>#NUM!</v>
      </c>
    </row>
    <row r="26" spans="1:11" ht="12.75">
      <c r="A26" s="5"/>
      <c r="B26" s="6">
        <v>75</v>
      </c>
      <c r="C26">
        <f>PERCENTILE(Eclipse_BR!$A$2:$A$114,$B26/100)</f>
        <v>356</v>
      </c>
      <c r="D26">
        <f>PERCENTILE(Eclipse_BR!$B$2:$B$114,$B26/100)</f>
        <v>235</v>
      </c>
      <c r="E26">
        <f>PERCENTILE(Eclipse_BR!$C$2:$C$114,$B26/100)</f>
        <v>159</v>
      </c>
      <c r="F26">
        <f>PERCENTILE(Eclipse_BR!$D$2:$D$114,$B26/100)</f>
        <v>283</v>
      </c>
      <c r="G26">
        <f>PERCENTILE(Eclipse_BR!$E$2:$E$114,$B26/100)</f>
        <v>231.25</v>
      </c>
      <c r="H26">
        <f>PERCENTILE(Eclipse_BR!$F$2:$F$114,$B26/100)</f>
        <v>153</v>
      </c>
      <c r="I26">
        <f>PERCENTILE(Eclipse_BR!$G$2:$G$114,$B26/100)</f>
        <v>14.75</v>
      </c>
      <c r="J26">
        <f>PERCENTILE(Eclipse_BR!$H$2:$H$114,$B26/100)</f>
        <v>10.25</v>
      </c>
      <c r="K26" t="e">
        <f>PERCENTILE(Eclipse_BR!$I$2:$I$114,$B26/100)</f>
        <v>#NUM!</v>
      </c>
    </row>
    <row r="27" spans="1:11" ht="12.75">
      <c r="A27" s="5">
        <f>MAX(C27:K27)</f>
        <v>4748</v>
      </c>
      <c r="B27" s="3" t="s">
        <v>11</v>
      </c>
      <c r="C27">
        <f>MAX(Eclipse_BR!$A$2:$A$114)</f>
        <v>4748</v>
      </c>
      <c r="D27">
        <f>MAX(Eclipse_BR!$B$2:$B$114)</f>
        <v>3032</v>
      </c>
      <c r="E27">
        <f>MAX(Eclipse_BR!$C$2:$C$114)</f>
        <v>1474</v>
      </c>
      <c r="F27">
        <f>MAX(Eclipse_BR!$D$2:$D$114)</f>
        <v>1530</v>
      </c>
      <c r="G27">
        <f>MAX(Eclipse_BR!$E$2:$E$114)</f>
        <v>789</v>
      </c>
      <c r="H27">
        <f>MAX(Eclipse_BR!$F$2:$F$114)</f>
        <v>501</v>
      </c>
      <c r="I27">
        <f>MAX(Eclipse_BR!$G$2:$G$114)</f>
        <v>19</v>
      </c>
      <c r="J27">
        <f>MAX(Eclipse_BR!$H$2:$H$114)</f>
        <v>13</v>
      </c>
      <c r="K27">
        <f>MAX(Eclipse_BR!$I$2:$I$114)</f>
        <v>0</v>
      </c>
    </row>
    <row r="28" spans="1:11" ht="12.75">
      <c r="A28" s="5"/>
      <c r="B28" s="3" t="s">
        <v>12</v>
      </c>
      <c r="C28">
        <f>AVERAGE(Eclipse_BR!$A$2:$A$114)</f>
        <v>580.1282051282051</v>
      </c>
      <c r="D28">
        <f>AVERAGE(Eclipse_BR!$B$2:$B$114)</f>
        <v>267</v>
      </c>
      <c r="E28">
        <f>AVERAGE(Eclipse_BR!$C$2:$C$114)</f>
        <v>221.45454545454547</v>
      </c>
      <c r="F28">
        <f>AVERAGE(Eclipse_BR!$D$2:$D$114)</f>
        <v>252.25</v>
      </c>
      <c r="G28">
        <f>AVERAGE(Eclipse_BR!$E$2:$E$114)</f>
        <v>202.625</v>
      </c>
      <c r="H28">
        <f>AVERAGE(Eclipse_BR!$F$2:$F$114)</f>
        <v>141.5</v>
      </c>
      <c r="I28">
        <f>AVERAGE(Eclipse_BR!$G$2:$G$114)</f>
        <v>10.5</v>
      </c>
      <c r="J28">
        <f>AVERAGE(Eclipse_BR!$H$2:$H$114)</f>
        <v>7.5</v>
      </c>
      <c r="K28" t="e">
        <f>AVERAGE(Eclipse_BR!$I$2:$I$114)</f>
        <v>#DIV/0!</v>
      </c>
    </row>
    <row r="29" spans="1:11" ht="12.75">
      <c r="A29" s="5"/>
      <c r="B29" s="3" t="s">
        <v>13</v>
      </c>
      <c r="C29">
        <f>STDEV(Eclipse_BR!$A$2:$A$114)</f>
        <v>1138.470284370243</v>
      </c>
      <c r="D29">
        <f>STDEV(Eclipse_BR!$B$2:$B$114)</f>
        <v>562.7904805520435</v>
      </c>
      <c r="E29">
        <f>STDEV(Eclipse_BR!$C$2:$C$114)</f>
        <v>383.1923546755835</v>
      </c>
      <c r="F29">
        <f>STDEV(Eclipse_BR!$D$2:$D$114)</f>
        <v>385.91683041816145</v>
      </c>
      <c r="G29">
        <f>STDEV(Eclipse_BR!$E$2:$E$114)</f>
        <v>261.091630056795</v>
      </c>
      <c r="H29">
        <f>STDEV(Eclipse_BR!$F$2:$F$114)</f>
        <v>240.11177952500927</v>
      </c>
      <c r="I29">
        <f>STDEV(Eclipse_BR!$G$2:$G$114)</f>
        <v>12.020815280171307</v>
      </c>
      <c r="J29">
        <f>STDEV(Eclipse_BR!$H$2:$H$114)</f>
        <v>7.7781745930520225</v>
      </c>
      <c r="K29" t="e">
        <f>STDEV(Eclipse_BR!$I$2:$I$114)</f>
        <v>#DIV/0!</v>
      </c>
    </row>
    <row r="30" spans="1:11" ht="12.75">
      <c r="A30" s="5">
        <v>0.01</v>
      </c>
      <c r="B30" s="4" t="s">
        <v>14</v>
      </c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4" t="s">
        <v>15</v>
      </c>
      <c r="C31" s="5">
        <f aca="true" t="shared" si="0" ref="C31:K31">IF(C23&gt;0,C23,0)</f>
        <v>1</v>
      </c>
      <c r="D31" s="5">
        <f t="shared" si="0"/>
        <v>1</v>
      </c>
      <c r="E31" s="5">
        <f t="shared" si="0"/>
        <v>1</v>
      </c>
      <c r="F31" s="5">
        <f t="shared" si="0"/>
        <v>3</v>
      </c>
      <c r="G31" s="5">
        <f t="shared" si="0"/>
        <v>2</v>
      </c>
      <c r="H31" s="5">
        <f t="shared" si="0"/>
        <v>2</v>
      </c>
      <c r="I31" s="5">
        <f t="shared" si="0"/>
        <v>2</v>
      </c>
      <c r="J31" s="5">
        <f t="shared" si="0"/>
        <v>2</v>
      </c>
      <c r="K31" s="5">
        <f t="shared" si="0"/>
        <v>0</v>
      </c>
    </row>
    <row r="32" spans="1:11" ht="12.75">
      <c r="A32" s="5"/>
      <c r="B32" s="4" t="s">
        <v>16</v>
      </c>
      <c r="C32" s="5">
        <f aca="true" t="shared" si="1" ref="C32:K32">IF(C24&gt;0,IF(C23&gt;0,C24-C23,C24),0)</f>
        <v>62.5</v>
      </c>
      <c r="D32" s="5">
        <f t="shared" si="1"/>
        <v>38</v>
      </c>
      <c r="E32" s="5">
        <f t="shared" si="1"/>
        <v>28</v>
      </c>
      <c r="F32" s="5">
        <f t="shared" si="1"/>
        <v>50</v>
      </c>
      <c r="G32" s="5">
        <f t="shared" si="1"/>
        <v>48.5</v>
      </c>
      <c r="H32" s="5">
        <f t="shared" si="1"/>
        <v>18</v>
      </c>
      <c r="I32" s="5">
        <f t="shared" si="1"/>
        <v>4.25</v>
      </c>
      <c r="J32" s="5">
        <f t="shared" si="1"/>
        <v>2.75</v>
      </c>
      <c r="K32" s="5" t="e">
        <f t="shared" si="1"/>
        <v>#NUM!</v>
      </c>
    </row>
    <row r="33" spans="1:11" ht="12.75">
      <c r="A33" s="5"/>
      <c r="B33" s="4" t="s">
        <v>17</v>
      </c>
      <c r="C33" s="5">
        <f aca="true" t="shared" si="2" ref="C33:K33">IF(AND(C25&gt;C24,C25&gt;0),C25-IF(C24&gt;0,C24,0)-IF(C26&gt;C25,C30/2,0),0)</f>
        <v>127.5</v>
      </c>
      <c r="D33" s="5">
        <f t="shared" si="2"/>
        <v>69</v>
      </c>
      <c r="E33" s="5">
        <f t="shared" si="2"/>
        <v>49</v>
      </c>
      <c r="F33" s="5">
        <f t="shared" si="2"/>
        <v>75</v>
      </c>
      <c r="G33" s="5">
        <f t="shared" si="2"/>
        <v>55</v>
      </c>
      <c r="H33" s="5">
        <f t="shared" si="2"/>
        <v>11.5</v>
      </c>
      <c r="I33" s="5">
        <f t="shared" si="2"/>
        <v>4.25</v>
      </c>
      <c r="J33" s="5">
        <f t="shared" si="2"/>
        <v>2.75</v>
      </c>
      <c r="K33" s="5" t="e">
        <f t="shared" si="2"/>
        <v>#NUM!</v>
      </c>
    </row>
    <row r="34" spans="1:11" ht="12.75">
      <c r="A34" s="5"/>
      <c r="B34" s="4" t="s">
        <v>10</v>
      </c>
      <c r="C34" s="5">
        <f aca="true" t="shared" si="3" ref="C34:K34">IF(AND(C25&gt;C24,C26&gt;C25,C25&gt;0),C30,0)</f>
        <v>0</v>
      </c>
      <c r="D34" s="5">
        <f t="shared" si="3"/>
        <v>0</v>
      </c>
      <c r="E34" s="5">
        <f t="shared" si="3"/>
        <v>0</v>
      </c>
      <c r="F34" s="5">
        <f t="shared" si="3"/>
        <v>0</v>
      </c>
      <c r="G34" s="5">
        <f t="shared" si="3"/>
        <v>0</v>
      </c>
      <c r="H34" s="5">
        <f t="shared" si="3"/>
        <v>0</v>
      </c>
      <c r="I34" s="5">
        <f t="shared" si="3"/>
        <v>0</v>
      </c>
      <c r="J34" s="5">
        <f t="shared" si="3"/>
        <v>0</v>
      </c>
      <c r="K34" s="5" t="e">
        <f t="shared" si="3"/>
        <v>#NUM!</v>
      </c>
    </row>
    <row r="35" spans="1:11" ht="12.75">
      <c r="A35" s="5"/>
      <c r="B35" s="4" t="s">
        <v>18</v>
      </c>
      <c r="C35" s="5">
        <f aca="true" t="shared" si="4" ref="C35:K35">IF(AND(C26&gt;C25,C26&gt;0),C26-IF(C25&gt;0,C25+IF(C25&gt;C24,C30/2,0),0),0)</f>
        <v>165</v>
      </c>
      <c r="D35" s="5">
        <f t="shared" si="4"/>
        <v>127</v>
      </c>
      <c r="E35" s="5">
        <f t="shared" si="4"/>
        <v>81</v>
      </c>
      <c r="F35" s="5">
        <f t="shared" si="4"/>
        <v>155</v>
      </c>
      <c r="G35" s="5">
        <f t="shared" si="4"/>
        <v>125.75</v>
      </c>
      <c r="H35" s="5">
        <f t="shared" si="4"/>
        <v>121.5</v>
      </c>
      <c r="I35" s="5">
        <f t="shared" si="4"/>
        <v>4.25</v>
      </c>
      <c r="J35" s="5">
        <f t="shared" si="4"/>
        <v>2.75</v>
      </c>
      <c r="K35" s="5" t="e">
        <f t="shared" si="4"/>
        <v>#NUM!</v>
      </c>
    </row>
    <row r="36" spans="1:11" ht="12.75">
      <c r="A36" s="5"/>
      <c r="B36" s="4" t="s">
        <v>19</v>
      </c>
      <c r="C36" s="5">
        <f aca="true" t="shared" si="5" ref="C36:K36">IF(C27&gt;0,IF(C26&gt;0,C27-C26,C27),0)</f>
        <v>4392</v>
      </c>
      <c r="D36" s="5">
        <f t="shared" si="5"/>
        <v>2797</v>
      </c>
      <c r="E36" s="5">
        <f t="shared" si="5"/>
        <v>1315</v>
      </c>
      <c r="F36" s="5">
        <f t="shared" si="5"/>
        <v>1247</v>
      </c>
      <c r="G36" s="5">
        <f t="shared" si="5"/>
        <v>557.75</v>
      </c>
      <c r="H36" s="5">
        <f t="shared" si="5"/>
        <v>348</v>
      </c>
      <c r="I36" s="5">
        <f t="shared" si="5"/>
        <v>4.25</v>
      </c>
      <c r="J36" s="5">
        <f t="shared" si="5"/>
        <v>2.75</v>
      </c>
      <c r="K36" s="5">
        <f t="shared" si="5"/>
        <v>0</v>
      </c>
    </row>
    <row r="37" spans="1:11" ht="12.75">
      <c r="A37" s="5"/>
      <c r="B37" s="4" t="s">
        <v>20</v>
      </c>
      <c r="C37" s="5">
        <f aca="true" t="shared" si="6" ref="C37:K37">IF(C27&lt;0,C27,0)</f>
        <v>0</v>
      </c>
      <c r="D37" s="5">
        <f t="shared" si="6"/>
        <v>0</v>
      </c>
      <c r="E37" s="5">
        <f t="shared" si="6"/>
        <v>0</v>
      </c>
      <c r="F37" s="5">
        <f t="shared" si="6"/>
        <v>0</v>
      </c>
      <c r="G37" s="5">
        <f t="shared" si="6"/>
        <v>0</v>
      </c>
      <c r="H37" s="5">
        <f t="shared" si="6"/>
        <v>0</v>
      </c>
      <c r="I37" s="5">
        <f t="shared" si="6"/>
        <v>0</v>
      </c>
      <c r="J37" s="5">
        <f t="shared" si="6"/>
        <v>0</v>
      </c>
      <c r="K37" s="5">
        <f t="shared" si="6"/>
        <v>0</v>
      </c>
    </row>
    <row r="38" spans="1:11" ht="12.75">
      <c r="A38" s="5"/>
      <c r="B38" s="4" t="s">
        <v>21</v>
      </c>
      <c r="C38" s="5">
        <f aca="true" t="shared" si="7" ref="C38:K38">IF(C26&lt;0,IF(C27&lt;0,C26-C27,C26),0)</f>
        <v>0</v>
      </c>
      <c r="D38" s="5">
        <f t="shared" si="7"/>
        <v>0</v>
      </c>
      <c r="E38" s="5">
        <f t="shared" si="7"/>
        <v>0</v>
      </c>
      <c r="F38" s="5">
        <f t="shared" si="7"/>
        <v>0</v>
      </c>
      <c r="G38" s="5">
        <f t="shared" si="7"/>
        <v>0</v>
      </c>
      <c r="H38" s="5">
        <f t="shared" si="7"/>
        <v>0</v>
      </c>
      <c r="I38" s="5">
        <f t="shared" si="7"/>
        <v>0</v>
      </c>
      <c r="J38" s="5">
        <f t="shared" si="7"/>
        <v>0</v>
      </c>
      <c r="K38" s="5" t="e">
        <f t="shared" si="7"/>
        <v>#NUM!</v>
      </c>
    </row>
    <row r="39" spans="1:11" ht="12.75">
      <c r="A39" s="5"/>
      <c r="B39" s="4" t="s">
        <v>22</v>
      </c>
      <c r="C39" s="5">
        <f aca="true" t="shared" si="8" ref="C39:K39">IF(AND(C25&lt;C26,C25&lt;0),C25-IF(C26&lt;0,C26,0)+IF(C24&lt;C25,C30/2,0),0)</f>
        <v>0</v>
      </c>
      <c r="D39" s="5">
        <f t="shared" si="8"/>
        <v>0</v>
      </c>
      <c r="E39" s="5">
        <f t="shared" si="8"/>
        <v>0</v>
      </c>
      <c r="F39" s="5">
        <f t="shared" si="8"/>
        <v>0</v>
      </c>
      <c r="G39" s="5">
        <f t="shared" si="8"/>
        <v>0</v>
      </c>
      <c r="H39" s="5">
        <f t="shared" si="8"/>
        <v>0</v>
      </c>
      <c r="I39" s="5">
        <f t="shared" si="8"/>
        <v>0</v>
      </c>
      <c r="J39" s="5">
        <f t="shared" si="8"/>
        <v>0</v>
      </c>
      <c r="K39" s="5" t="e">
        <f t="shared" si="8"/>
        <v>#NUM!</v>
      </c>
    </row>
    <row r="40" spans="1:11" ht="12.75">
      <c r="A40" s="5"/>
      <c r="B40" s="4" t="s">
        <v>23</v>
      </c>
      <c r="C40" s="5">
        <f aca="true" t="shared" si="9" ref="C40:K40">IF(AND(C24&lt;C25,C25&lt;C26,C25&lt;0),-C30,0)</f>
        <v>0</v>
      </c>
      <c r="D40" s="5">
        <f t="shared" si="9"/>
        <v>0</v>
      </c>
      <c r="E40" s="5">
        <f t="shared" si="9"/>
        <v>0</v>
      </c>
      <c r="F40" s="5">
        <f t="shared" si="9"/>
        <v>0</v>
      </c>
      <c r="G40" s="5">
        <f t="shared" si="9"/>
        <v>0</v>
      </c>
      <c r="H40" s="5">
        <f t="shared" si="9"/>
        <v>0</v>
      </c>
      <c r="I40" s="5">
        <f t="shared" si="9"/>
        <v>0</v>
      </c>
      <c r="J40" s="5">
        <f t="shared" si="9"/>
        <v>0</v>
      </c>
      <c r="K40" s="5" t="e">
        <f t="shared" si="9"/>
        <v>#NUM!</v>
      </c>
    </row>
    <row r="41" spans="1:11" ht="12.75">
      <c r="A41" s="5"/>
      <c r="B41" s="4" t="s">
        <v>24</v>
      </c>
      <c r="C41" s="5">
        <f aca="true" t="shared" si="10" ref="C41:K41">IF(AND(C24&lt;C25,C24&lt;0),C24-IF(C25&lt;0,C25-IF(C25&lt;C26,C30/2,0),0),0)</f>
        <v>0</v>
      </c>
      <c r="D41" s="5">
        <f t="shared" si="10"/>
        <v>0</v>
      </c>
      <c r="E41" s="5">
        <f t="shared" si="10"/>
        <v>0</v>
      </c>
      <c r="F41" s="5">
        <f t="shared" si="10"/>
        <v>0</v>
      </c>
      <c r="G41" s="5">
        <f t="shared" si="10"/>
        <v>0</v>
      </c>
      <c r="H41" s="5">
        <f t="shared" si="10"/>
        <v>0</v>
      </c>
      <c r="I41" s="5">
        <f t="shared" si="10"/>
        <v>0</v>
      </c>
      <c r="J41" s="5">
        <f t="shared" si="10"/>
        <v>0</v>
      </c>
      <c r="K41" s="5" t="e">
        <f t="shared" si="10"/>
        <v>#NUM!</v>
      </c>
    </row>
    <row r="42" spans="1:11" ht="12.75">
      <c r="A42" s="5"/>
      <c r="B42" s="4" t="s">
        <v>25</v>
      </c>
      <c r="C42" s="5">
        <f aca="true" t="shared" si="11" ref="C42:K42">IF(C23&lt;0,IF(C24&lt;0,C23-C24,C23),0)</f>
        <v>0</v>
      </c>
      <c r="D42" s="5">
        <f t="shared" si="11"/>
        <v>0</v>
      </c>
      <c r="E42" s="5">
        <f t="shared" si="11"/>
        <v>0</v>
      </c>
      <c r="F42" s="5">
        <f t="shared" si="11"/>
        <v>0</v>
      </c>
      <c r="G42" s="5">
        <f t="shared" si="11"/>
        <v>0</v>
      </c>
      <c r="H42" s="5">
        <f t="shared" si="11"/>
        <v>0</v>
      </c>
      <c r="I42" s="5">
        <f t="shared" si="11"/>
        <v>0</v>
      </c>
      <c r="J42" s="5">
        <f t="shared" si="11"/>
        <v>0</v>
      </c>
      <c r="K42" s="5">
        <f t="shared" si="11"/>
        <v>0</v>
      </c>
    </row>
    <row r="43" spans="1:11" ht="12.75">
      <c r="A43" s="5"/>
      <c r="B43" s="4" t="s">
        <v>26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4" t="s">
        <v>27</v>
      </c>
      <c r="C44" s="5">
        <f aca="true" t="shared" si="12" ref="C44:K44">C24-C23</f>
        <v>62.5</v>
      </c>
      <c r="D44" s="5">
        <f t="shared" si="12"/>
        <v>38</v>
      </c>
      <c r="E44" s="5">
        <f t="shared" si="12"/>
        <v>28</v>
      </c>
      <c r="F44" s="5">
        <f t="shared" si="12"/>
        <v>50</v>
      </c>
      <c r="G44" s="5">
        <f t="shared" si="12"/>
        <v>48.5</v>
      </c>
      <c r="H44" s="5">
        <f t="shared" si="12"/>
        <v>18</v>
      </c>
      <c r="I44" s="5">
        <f t="shared" si="12"/>
        <v>4.25</v>
      </c>
      <c r="J44" s="5">
        <f t="shared" si="12"/>
        <v>2.75</v>
      </c>
      <c r="K44" s="5" t="e">
        <f t="shared" si="12"/>
        <v>#NUM!</v>
      </c>
    </row>
    <row r="45" spans="1:11" ht="12.75">
      <c r="A45" s="5"/>
      <c r="B45" s="4" t="s">
        <v>28</v>
      </c>
      <c r="C45" s="5">
        <f aca="true" t="shared" si="13" ref="C45:K45">C28</f>
        <v>580.1282051282051</v>
      </c>
      <c r="D45" s="5">
        <f t="shared" si="13"/>
        <v>267</v>
      </c>
      <c r="E45" s="5">
        <f t="shared" si="13"/>
        <v>221.45454545454547</v>
      </c>
      <c r="F45" s="5">
        <f t="shared" si="13"/>
        <v>252.25</v>
      </c>
      <c r="G45" s="5">
        <f t="shared" si="13"/>
        <v>202.625</v>
      </c>
      <c r="H45" s="5">
        <f t="shared" si="13"/>
        <v>141.5</v>
      </c>
      <c r="I45" s="5">
        <f t="shared" si="13"/>
        <v>10.5</v>
      </c>
      <c r="J45" s="5">
        <f t="shared" si="13"/>
        <v>7.5</v>
      </c>
      <c r="K45" s="5" t="e">
        <f t="shared" si="13"/>
        <v>#DIV/0!</v>
      </c>
    </row>
    <row r="46" spans="1:2" ht="12.75">
      <c r="A46" s="5"/>
      <c r="B46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14.28125" style="0" bestFit="1" customWidth="1"/>
    <col min="3" max="3" width="32.7109375" style="0" bestFit="1" customWidth="1"/>
    <col min="4" max="8" width="14.28125" style="0" bestFit="1" customWidth="1"/>
    <col min="9" max="9" width="15.28125" style="0" bestFit="1" customWidth="1"/>
  </cols>
  <sheetData>
    <row r="1" spans="1:9" ht="12.75">
      <c r="A1" s="1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3" ht="12.75">
      <c r="A2">
        <v>121</v>
      </c>
      <c r="B2">
        <v>82</v>
      </c>
      <c r="C2">
        <v>38</v>
      </c>
    </row>
    <row r="3" spans="1:2" ht="12.75">
      <c r="A3">
        <v>30</v>
      </c>
      <c r="B3">
        <v>22</v>
      </c>
    </row>
    <row r="4" spans="1:3" ht="12.75">
      <c r="A4">
        <v>332</v>
      </c>
      <c r="B4">
        <v>219</v>
      </c>
      <c r="C4">
        <v>99</v>
      </c>
    </row>
    <row r="5" spans="1:3" ht="12.75">
      <c r="A5">
        <v>191</v>
      </c>
      <c r="B5">
        <v>108</v>
      </c>
      <c r="C5">
        <v>66</v>
      </c>
    </row>
    <row r="7" ht="12.75">
      <c r="A7">
        <v>275</v>
      </c>
    </row>
    <row r="8" spans="1:3" ht="12.75">
      <c r="A8">
        <v>222</v>
      </c>
      <c r="B8">
        <v>171</v>
      </c>
      <c r="C8">
        <v>57</v>
      </c>
    </row>
    <row r="10" spans="1:2" ht="12.75">
      <c r="A10">
        <v>101</v>
      </c>
      <c r="B10">
        <v>74</v>
      </c>
    </row>
    <row r="11" spans="1:6" ht="12.75">
      <c r="A11">
        <v>542</v>
      </c>
      <c r="B11">
        <v>394</v>
      </c>
      <c r="D11">
        <v>162</v>
      </c>
      <c r="E11">
        <v>66</v>
      </c>
      <c r="F11">
        <v>37</v>
      </c>
    </row>
    <row r="12" spans="1:4" ht="12.75">
      <c r="A12">
        <v>465</v>
      </c>
      <c r="B12">
        <v>337</v>
      </c>
      <c r="D12">
        <v>137</v>
      </c>
    </row>
    <row r="13" ht="12.75">
      <c r="A13">
        <v>738</v>
      </c>
    </row>
    <row r="14" spans="1:4" ht="12.75">
      <c r="A14">
        <v>146</v>
      </c>
      <c r="B14">
        <v>103</v>
      </c>
      <c r="D14">
        <v>47</v>
      </c>
    </row>
    <row r="17" spans="1:3" ht="12.75">
      <c r="A17">
        <v>820</v>
      </c>
      <c r="B17">
        <v>607</v>
      </c>
      <c r="C17">
        <v>310</v>
      </c>
    </row>
    <row r="18" spans="1:3" ht="12.75">
      <c r="A18">
        <v>1382</v>
      </c>
      <c r="B18">
        <v>995</v>
      </c>
      <c r="C18">
        <v>542</v>
      </c>
    </row>
    <row r="20" spans="1:4" ht="12.75">
      <c r="A20">
        <v>251</v>
      </c>
      <c r="B20">
        <v>194</v>
      </c>
      <c r="C20">
        <v>78</v>
      </c>
      <c r="D20">
        <v>99</v>
      </c>
    </row>
    <row r="23" spans="1:4" ht="12.75">
      <c r="A23">
        <v>61</v>
      </c>
      <c r="B23">
        <v>40</v>
      </c>
      <c r="C23">
        <v>24</v>
      </c>
      <c r="D23">
        <v>20</v>
      </c>
    </row>
    <row r="24" spans="1:3" ht="12.75">
      <c r="A24">
        <v>342</v>
      </c>
      <c r="B24">
        <v>221</v>
      </c>
      <c r="C24">
        <v>154</v>
      </c>
    </row>
    <row r="25" ht="12.75">
      <c r="A25">
        <v>426</v>
      </c>
    </row>
    <row r="26" spans="1:4" ht="12.75">
      <c r="A26">
        <v>192</v>
      </c>
      <c r="B26">
        <v>121</v>
      </c>
      <c r="D26">
        <v>57</v>
      </c>
    </row>
    <row r="30" spans="1:4" ht="12.75">
      <c r="A30">
        <v>549</v>
      </c>
      <c r="B30">
        <v>410</v>
      </c>
      <c r="D30">
        <v>153</v>
      </c>
    </row>
    <row r="34" spans="1:2" ht="12.75">
      <c r="A34">
        <v>251</v>
      </c>
      <c r="B34">
        <v>203</v>
      </c>
    </row>
    <row r="35" spans="1:3" ht="12.75">
      <c r="A35">
        <v>231</v>
      </c>
      <c r="B35">
        <v>189</v>
      </c>
      <c r="C35">
        <v>97</v>
      </c>
    </row>
    <row r="48" spans="1:3" ht="12.75">
      <c r="A48">
        <v>283</v>
      </c>
      <c r="B48">
        <v>201</v>
      </c>
      <c r="C48">
        <v>101</v>
      </c>
    </row>
    <row r="49" spans="1:3" ht="12.75">
      <c r="A49">
        <v>3376</v>
      </c>
      <c r="B49">
        <v>2390</v>
      </c>
      <c r="C49">
        <v>1082</v>
      </c>
    </row>
    <row r="50" spans="1:3" ht="12.75">
      <c r="A50">
        <v>373</v>
      </c>
      <c r="B50">
        <v>262</v>
      </c>
      <c r="C50">
        <v>141</v>
      </c>
    </row>
    <row r="51" spans="1:3" ht="12.75">
      <c r="A51">
        <v>485</v>
      </c>
      <c r="B51">
        <v>344</v>
      </c>
      <c r="C51">
        <v>199</v>
      </c>
    </row>
    <row r="52" spans="1:2" ht="12.75">
      <c r="A52">
        <v>573</v>
      </c>
      <c r="B52">
        <v>406</v>
      </c>
    </row>
    <row r="53" spans="1:3" ht="12.75">
      <c r="A53">
        <v>380</v>
      </c>
      <c r="B53">
        <v>267</v>
      </c>
      <c r="C53">
        <v>144</v>
      </c>
    </row>
    <row r="54" spans="1:8" ht="12.75">
      <c r="A54">
        <v>462</v>
      </c>
      <c r="C54">
        <v>184</v>
      </c>
      <c r="D54">
        <v>136</v>
      </c>
      <c r="E54">
        <v>59</v>
      </c>
      <c r="F54">
        <v>26</v>
      </c>
      <c r="G54">
        <v>19</v>
      </c>
      <c r="H54">
        <v>13</v>
      </c>
    </row>
    <row r="55" spans="1:3" ht="12.75">
      <c r="A55">
        <v>224</v>
      </c>
      <c r="B55">
        <v>137</v>
      </c>
      <c r="C55">
        <v>43</v>
      </c>
    </row>
    <row r="59" spans="1:5" ht="12.75">
      <c r="A59">
        <v>1059</v>
      </c>
      <c r="B59">
        <v>744</v>
      </c>
      <c r="C59">
        <v>320</v>
      </c>
      <c r="D59">
        <v>319</v>
      </c>
      <c r="E59">
        <v>145</v>
      </c>
    </row>
    <row r="61" spans="1:3" ht="12.75">
      <c r="A61">
        <v>190</v>
      </c>
      <c r="B61">
        <v>122</v>
      </c>
      <c r="C61">
        <v>61</v>
      </c>
    </row>
    <row r="62" spans="1:3" ht="12.75">
      <c r="A62">
        <v>6</v>
      </c>
      <c r="B62">
        <v>2</v>
      </c>
      <c r="C62">
        <v>1</v>
      </c>
    </row>
    <row r="63" spans="1:3" ht="12.75">
      <c r="A63">
        <v>55</v>
      </c>
      <c r="B63">
        <v>26</v>
      </c>
      <c r="C63">
        <v>6</v>
      </c>
    </row>
    <row r="64" spans="1:5" ht="12.75">
      <c r="A64">
        <v>163</v>
      </c>
      <c r="D64">
        <v>55</v>
      </c>
      <c r="E64">
        <v>25</v>
      </c>
    </row>
    <row r="65" spans="1:3" ht="12.75">
      <c r="A65">
        <v>77</v>
      </c>
      <c r="B65">
        <v>53</v>
      </c>
      <c r="C65">
        <v>33</v>
      </c>
    </row>
    <row r="66" spans="1:3" ht="12.75">
      <c r="A66">
        <v>1000</v>
      </c>
      <c r="C66">
        <v>309</v>
      </c>
    </row>
    <row r="67" spans="1:3" ht="12.75">
      <c r="A67">
        <v>66</v>
      </c>
      <c r="B67">
        <v>51</v>
      </c>
      <c r="C67">
        <v>14</v>
      </c>
    </row>
    <row r="68" spans="1:3" ht="12.75">
      <c r="A68">
        <v>416</v>
      </c>
      <c r="B68">
        <v>302</v>
      </c>
      <c r="C68">
        <v>157</v>
      </c>
    </row>
    <row r="69" spans="1:2" ht="12.75">
      <c r="A69">
        <v>394</v>
      </c>
      <c r="B69">
        <v>287</v>
      </c>
    </row>
    <row r="70" spans="1:3" ht="12.75">
      <c r="A70">
        <v>161</v>
      </c>
      <c r="B70">
        <v>121</v>
      </c>
      <c r="C70">
        <v>48</v>
      </c>
    </row>
    <row r="71" spans="1:4" ht="12.75">
      <c r="A71">
        <v>940</v>
      </c>
      <c r="C71">
        <v>371</v>
      </c>
      <c r="D71">
        <v>271</v>
      </c>
    </row>
    <row r="72" spans="1:3" ht="12.75">
      <c r="A72">
        <v>104</v>
      </c>
      <c r="B72">
        <v>79</v>
      </c>
      <c r="C72">
        <v>27</v>
      </c>
    </row>
    <row r="73" spans="1:3" ht="12.75">
      <c r="A73">
        <v>103</v>
      </c>
      <c r="B73">
        <v>55</v>
      </c>
      <c r="C73">
        <v>29</v>
      </c>
    </row>
    <row r="74" spans="1:3" ht="12.75">
      <c r="A74">
        <v>3190</v>
      </c>
      <c r="C74">
        <v>1065</v>
      </c>
    </row>
    <row r="75" spans="1:3" ht="12.75">
      <c r="A75">
        <v>440</v>
      </c>
      <c r="B75">
        <v>235</v>
      </c>
      <c r="C75">
        <v>122</v>
      </c>
    </row>
    <row r="76" spans="1:6" ht="12.75">
      <c r="A76">
        <v>4399</v>
      </c>
      <c r="B76">
        <v>3003</v>
      </c>
      <c r="C76">
        <v>1427</v>
      </c>
      <c r="D76">
        <v>1530</v>
      </c>
      <c r="E76">
        <v>789</v>
      </c>
      <c r="F76">
        <v>501</v>
      </c>
    </row>
    <row r="78" spans="1:3" ht="12.75">
      <c r="A78">
        <v>116</v>
      </c>
      <c r="B78">
        <v>87</v>
      </c>
      <c r="C78">
        <v>73</v>
      </c>
    </row>
    <row r="79" spans="1:3" ht="12.75">
      <c r="A79">
        <v>1933</v>
      </c>
      <c r="B79">
        <v>1339</v>
      </c>
      <c r="C79">
        <v>672</v>
      </c>
    </row>
    <row r="80" spans="1:5" ht="12.75">
      <c r="A80">
        <v>2157</v>
      </c>
      <c r="B80">
        <v>1483</v>
      </c>
      <c r="D80">
        <v>708</v>
      </c>
      <c r="E80">
        <v>340</v>
      </c>
    </row>
    <row r="81" spans="1:3" ht="12.75">
      <c r="A81">
        <v>1992</v>
      </c>
      <c r="B81">
        <v>1381</v>
      </c>
      <c r="C81">
        <v>689</v>
      </c>
    </row>
    <row r="82" spans="1:3" ht="12.75">
      <c r="A82">
        <v>451</v>
      </c>
      <c r="B82">
        <v>304</v>
      </c>
      <c r="C82">
        <v>85</v>
      </c>
    </row>
    <row r="84" spans="1:3" ht="12.75">
      <c r="A84">
        <v>292</v>
      </c>
      <c r="C84">
        <v>159</v>
      </c>
    </row>
    <row r="85" spans="1:2" ht="12.75">
      <c r="A85">
        <v>2</v>
      </c>
      <c r="B85">
        <v>2</v>
      </c>
    </row>
    <row r="86" spans="1:3" ht="12.75">
      <c r="A86">
        <v>1</v>
      </c>
      <c r="B86">
        <v>1</v>
      </c>
      <c r="C86">
        <v>1</v>
      </c>
    </row>
    <row r="87" spans="1:3" ht="12.75">
      <c r="A87">
        <v>4644</v>
      </c>
      <c r="C87">
        <v>1474</v>
      </c>
    </row>
    <row r="88" spans="1:5" ht="12.75">
      <c r="A88">
        <v>1034</v>
      </c>
      <c r="B88">
        <v>712</v>
      </c>
      <c r="C88">
        <v>328</v>
      </c>
      <c r="D88">
        <v>375</v>
      </c>
      <c r="E88">
        <v>195</v>
      </c>
    </row>
    <row r="89" spans="1:2" ht="12.75">
      <c r="A89">
        <v>20</v>
      </c>
      <c r="B89">
        <v>13</v>
      </c>
    </row>
    <row r="90" spans="1:3" ht="12.75">
      <c r="A90">
        <v>4748</v>
      </c>
      <c r="B90">
        <v>3032</v>
      </c>
      <c r="C90">
        <v>1433</v>
      </c>
    </row>
    <row r="91" ht="12.75">
      <c r="A91">
        <v>41</v>
      </c>
    </row>
    <row r="92" spans="1:3" ht="12.75">
      <c r="A92">
        <v>63</v>
      </c>
      <c r="B92">
        <v>39</v>
      </c>
      <c r="C92">
        <v>26</v>
      </c>
    </row>
    <row r="94" spans="1:3" ht="12.75">
      <c r="A94">
        <v>958</v>
      </c>
      <c r="B94">
        <v>662</v>
      </c>
      <c r="C94">
        <v>355</v>
      </c>
    </row>
    <row r="95" spans="1:4" ht="12.75">
      <c r="A95">
        <v>9</v>
      </c>
      <c r="B95">
        <v>7</v>
      </c>
      <c r="C95">
        <v>7</v>
      </c>
      <c r="D95">
        <v>5</v>
      </c>
    </row>
    <row r="100" ht="12.75">
      <c r="A100">
        <v>98</v>
      </c>
    </row>
    <row r="101" spans="1:4" ht="12.75">
      <c r="A101">
        <v>539</v>
      </c>
      <c r="B101">
        <v>455</v>
      </c>
      <c r="D101">
        <v>138</v>
      </c>
    </row>
    <row r="102" spans="1:2" ht="12.75">
      <c r="A102">
        <v>226</v>
      </c>
      <c r="B102">
        <v>187</v>
      </c>
    </row>
    <row r="103" spans="1:2" ht="12.75">
      <c r="A103">
        <v>159</v>
      </c>
      <c r="B103">
        <v>128</v>
      </c>
    </row>
    <row r="105" spans="1:3" ht="12.75">
      <c r="A105">
        <v>325</v>
      </c>
      <c r="B105">
        <v>246</v>
      </c>
      <c r="C105">
        <v>81</v>
      </c>
    </row>
    <row r="106" spans="1:3" ht="12.75">
      <c r="A106">
        <v>134</v>
      </c>
      <c r="B106">
        <v>110</v>
      </c>
      <c r="C106">
        <v>52</v>
      </c>
    </row>
    <row r="108" spans="1:3" ht="12.75">
      <c r="A108">
        <v>323</v>
      </c>
      <c r="B108">
        <v>235</v>
      </c>
      <c r="C108">
        <v>155</v>
      </c>
    </row>
    <row r="109" spans="1:2" ht="12.75">
      <c r="A109">
        <v>86</v>
      </c>
      <c r="B109">
        <v>68</v>
      </c>
    </row>
    <row r="110" spans="1:8" ht="12.75">
      <c r="A110">
        <v>24</v>
      </c>
      <c r="B110">
        <v>20</v>
      </c>
      <c r="C110">
        <v>8</v>
      </c>
      <c r="D110">
        <v>3</v>
      </c>
      <c r="E110">
        <v>2</v>
      </c>
      <c r="F110">
        <v>2</v>
      </c>
      <c r="G110">
        <v>2</v>
      </c>
      <c r="H110">
        <v>2</v>
      </c>
    </row>
    <row r="112" spans="1:4" ht="12.75">
      <c r="A112">
        <v>4564</v>
      </c>
      <c r="B112">
        <v>3036</v>
      </c>
      <c r="D112">
        <v>1585</v>
      </c>
    </row>
    <row r="113" spans="1:7" ht="12.75">
      <c r="A113">
        <v>880</v>
      </c>
      <c r="D113">
        <v>274</v>
      </c>
      <c r="E113">
        <v>148</v>
      </c>
      <c r="F113">
        <v>106</v>
      </c>
      <c r="G113">
        <v>68</v>
      </c>
    </row>
    <row r="114" spans="1:4" ht="12.75">
      <c r="A114">
        <v>387</v>
      </c>
      <c r="B114">
        <v>263</v>
      </c>
      <c r="C114">
        <v>162</v>
      </c>
      <c r="D114">
        <v>120</v>
      </c>
    </row>
    <row r="116" spans="1:2" ht="12.75">
      <c r="A116">
        <v>645</v>
      </c>
      <c r="B116">
        <v>447</v>
      </c>
    </row>
    <row r="118" spans="1:2" ht="12.75">
      <c r="A118">
        <v>616</v>
      </c>
      <c r="B118">
        <v>425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1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bestFit="1" customWidth="1"/>
    <col min="2" max="2" width="14.28125" style="0" bestFit="1" customWidth="1"/>
    <col min="3" max="3" width="32.7109375" style="0" bestFit="1" customWidth="1"/>
    <col min="4" max="8" width="14.28125" style="0" bestFit="1" customWidth="1"/>
    <col min="9" max="9" width="15.28125" style="0" bestFit="1" customWidth="1"/>
  </cols>
  <sheetData>
    <row r="1" spans="1:9" ht="12.75">
      <c r="A1" s="1" t="s">
        <v>29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3" ht="12.75">
      <c r="A2">
        <v>30</v>
      </c>
      <c r="B2">
        <v>22</v>
      </c>
      <c r="C2">
        <v>38</v>
      </c>
    </row>
    <row r="5" spans="1:3" ht="12.75">
      <c r="A5">
        <v>191</v>
      </c>
      <c r="B5">
        <v>108</v>
      </c>
      <c r="C5">
        <v>66</v>
      </c>
    </row>
    <row r="7" ht="12.75">
      <c r="A7">
        <v>275</v>
      </c>
    </row>
    <row r="8" spans="1:3" ht="12.75">
      <c r="A8">
        <v>101</v>
      </c>
      <c r="B8">
        <v>74</v>
      </c>
      <c r="C8">
        <v>57</v>
      </c>
    </row>
    <row r="11" spans="1:6" ht="12.75">
      <c r="A11">
        <v>146</v>
      </c>
      <c r="B11">
        <v>103</v>
      </c>
      <c r="D11">
        <v>47</v>
      </c>
      <c r="E11">
        <v>66</v>
      </c>
      <c r="F11">
        <v>37</v>
      </c>
    </row>
    <row r="17" spans="1:4" ht="12.75">
      <c r="A17">
        <v>251</v>
      </c>
      <c r="B17">
        <v>194</v>
      </c>
      <c r="C17">
        <v>78</v>
      </c>
      <c r="D17">
        <v>99</v>
      </c>
    </row>
    <row r="23" spans="1:4" ht="12.75">
      <c r="A23">
        <v>61</v>
      </c>
      <c r="B23">
        <v>40</v>
      </c>
      <c r="C23">
        <v>24</v>
      </c>
      <c r="D23">
        <v>20</v>
      </c>
    </row>
    <row r="24" spans="1:4" ht="12.75">
      <c r="A24">
        <v>192</v>
      </c>
      <c r="B24">
        <v>121</v>
      </c>
      <c r="C24">
        <v>154</v>
      </c>
      <c r="D24">
        <v>57</v>
      </c>
    </row>
    <row r="27" spans="1:4" ht="12.75">
      <c r="A27">
        <v>231</v>
      </c>
      <c r="B27">
        <v>189</v>
      </c>
      <c r="C27">
        <v>97</v>
      </c>
      <c r="D27">
        <v>153</v>
      </c>
    </row>
    <row r="48" spans="1:8" ht="12.75">
      <c r="A48">
        <v>283</v>
      </c>
      <c r="B48">
        <v>201</v>
      </c>
      <c r="C48">
        <v>101</v>
      </c>
      <c r="D48">
        <v>136</v>
      </c>
      <c r="E48">
        <v>59</v>
      </c>
      <c r="F48">
        <v>26</v>
      </c>
      <c r="G48">
        <v>19</v>
      </c>
      <c r="H48">
        <v>13</v>
      </c>
    </row>
    <row r="55" spans="1:5" ht="12.75">
      <c r="A55">
        <v>224</v>
      </c>
      <c r="B55">
        <v>137</v>
      </c>
      <c r="C55">
        <v>43</v>
      </c>
      <c r="D55">
        <v>319</v>
      </c>
      <c r="E55">
        <v>145</v>
      </c>
    </row>
    <row r="61" spans="1:3" ht="12.75">
      <c r="A61">
        <v>6</v>
      </c>
      <c r="B61">
        <v>2</v>
      </c>
      <c r="C61">
        <v>1</v>
      </c>
    </row>
    <row r="63" spans="1:3" ht="12.75">
      <c r="A63">
        <v>55</v>
      </c>
      <c r="B63">
        <v>26</v>
      </c>
      <c r="C63">
        <v>6</v>
      </c>
    </row>
    <row r="64" spans="1:5" ht="12.75">
      <c r="A64">
        <v>163</v>
      </c>
      <c r="D64">
        <v>55</v>
      </c>
      <c r="E64">
        <v>25</v>
      </c>
    </row>
    <row r="65" spans="1:3" ht="12.75">
      <c r="A65">
        <v>77</v>
      </c>
      <c r="B65">
        <v>53</v>
      </c>
      <c r="C65">
        <v>33</v>
      </c>
    </row>
    <row r="66" spans="1:3" ht="12.75">
      <c r="A66">
        <v>1000</v>
      </c>
      <c r="C66">
        <v>309</v>
      </c>
    </row>
    <row r="67" spans="1:4" ht="12.75">
      <c r="A67">
        <v>66</v>
      </c>
      <c r="B67">
        <v>51</v>
      </c>
      <c r="C67">
        <v>14</v>
      </c>
      <c r="D67">
        <v>271</v>
      </c>
    </row>
    <row r="73" spans="1:3" ht="12.75">
      <c r="A73">
        <v>103</v>
      </c>
      <c r="B73">
        <v>55</v>
      </c>
      <c r="C73">
        <v>29</v>
      </c>
    </row>
    <row r="74" spans="1:3" ht="12.75">
      <c r="A74">
        <v>3190</v>
      </c>
      <c r="C74">
        <v>1065</v>
      </c>
    </row>
    <row r="75" spans="1:6" ht="12.75">
      <c r="A75">
        <v>440</v>
      </c>
      <c r="B75">
        <v>235</v>
      </c>
      <c r="C75">
        <v>122</v>
      </c>
      <c r="D75">
        <v>1530</v>
      </c>
      <c r="E75">
        <v>789</v>
      </c>
      <c r="F75">
        <v>501</v>
      </c>
    </row>
    <row r="78" spans="1:3" ht="12.75">
      <c r="A78">
        <v>116</v>
      </c>
      <c r="B78">
        <v>87</v>
      </c>
      <c r="C78">
        <v>73</v>
      </c>
    </row>
    <row r="79" spans="1:5" ht="12.75">
      <c r="A79">
        <v>1933</v>
      </c>
      <c r="B79">
        <v>1339</v>
      </c>
      <c r="C79">
        <v>672</v>
      </c>
      <c r="D79">
        <v>708</v>
      </c>
      <c r="E79">
        <v>340</v>
      </c>
    </row>
    <row r="82" spans="1:3" ht="12.75">
      <c r="A82">
        <v>451</v>
      </c>
      <c r="B82">
        <v>304</v>
      </c>
      <c r="C82">
        <v>85</v>
      </c>
    </row>
    <row r="84" spans="1:3" ht="12.75">
      <c r="A84">
        <v>292</v>
      </c>
      <c r="C84">
        <v>159</v>
      </c>
    </row>
    <row r="85" spans="1:2" ht="12.75">
      <c r="A85">
        <v>2</v>
      </c>
      <c r="B85">
        <v>2</v>
      </c>
    </row>
    <row r="86" spans="1:3" ht="12.75">
      <c r="A86">
        <v>1</v>
      </c>
      <c r="B86">
        <v>1</v>
      </c>
      <c r="C86">
        <v>1</v>
      </c>
    </row>
    <row r="87" spans="1:3" ht="12.75">
      <c r="A87">
        <v>4644</v>
      </c>
      <c r="C87">
        <v>1474</v>
      </c>
    </row>
    <row r="88" spans="1:5" ht="12.75">
      <c r="A88">
        <v>1034</v>
      </c>
      <c r="B88">
        <v>712</v>
      </c>
      <c r="C88">
        <v>328</v>
      </c>
      <c r="D88">
        <v>375</v>
      </c>
      <c r="E88">
        <v>195</v>
      </c>
    </row>
    <row r="89" spans="1:2" ht="12.75">
      <c r="A89">
        <v>20</v>
      </c>
      <c r="B89">
        <v>13</v>
      </c>
    </row>
    <row r="90" spans="1:3" ht="12.75">
      <c r="A90">
        <v>4748</v>
      </c>
      <c r="B90">
        <v>3032</v>
      </c>
      <c r="C90">
        <v>1433</v>
      </c>
    </row>
    <row r="91" spans="1:3" ht="12.75">
      <c r="A91">
        <v>41</v>
      </c>
      <c r="B91">
        <v>39</v>
      </c>
      <c r="C91">
        <v>26</v>
      </c>
    </row>
    <row r="94" spans="1:3" ht="12.75">
      <c r="A94">
        <v>958</v>
      </c>
      <c r="B94">
        <v>662</v>
      </c>
      <c r="C94">
        <v>355</v>
      </c>
    </row>
    <row r="95" spans="1:4" ht="12.75">
      <c r="A95">
        <v>9</v>
      </c>
      <c r="B95">
        <v>7</v>
      </c>
      <c r="C95">
        <v>7</v>
      </c>
      <c r="D95">
        <v>5</v>
      </c>
    </row>
    <row r="100" spans="1:4" ht="12.75">
      <c r="A100">
        <v>98</v>
      </c>
      <c r="B100">
        <v>128</v>
      </c>
      <c r="D100">
        <v>138</v>
      </c>
    </row>
    <row r="104" spans="1:3" ht="12.75">
      <c r="A104">
        <v>325</v>
      </c>
      <c r="B104">
        <v>246</v>
      </c>
      <c r="C104">
        <v>81</v>
      </c>
    </row>
    <row r="106" spans="1:3" ht="12.75">
      <c r="A106">
        <v>134</v>
      </c>
      <c r="B106">
        <v>110</v>
      </c>
      <c r="C106">
        <v>52</v>
      </c>
    </row>
    <row r="107" spans="1:3" ht="12.75">
      <c r="A107">
        <v>323</v>
      </c>
      <c r="B107">
        <v>235</v>
      </c>
      <c r="C107">
        <v>155</v>
      </c>
    </row>
    <row r="109" spans="1:8" ht="12.75">
      <c r="A109">
        <v>24</v>
      </c>
      <c r="B109">
        <v>20</v>
      </c>
      <c r="C109">
        <v>8</v>
      </c>
      <c r="D109">
        <v>3</v>
      </c>
      <c r="E109">
        <v>2</v>
      </c>
      <c r="F109">
        <v>2</v>
      </c>
      <c r="G109">
        <v>2</v>
      </c>
      <c r="H109">
        <v>2</v>
      </c>
    </row>
    <row r="114" spans="1:4" ht="12.75">
      <c r="A114">
        <v>387</v>
      </c>
      <c r="B114">
        <v>263</v>
      </c>
      <c r="C114">
        <v>162</v>
      </c>
      <c r="D114">
        <v>120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dcterms:created xsi:type="dcterms:W3CDTF">2010-03-24T02:47:30Z</dcterms:created>
  <dcterms:modified xsi:type="dcterms:W3CDTF">2010-07-20T05:39:20Z</dcterms:modified>
  <cp:category/>
  <cp:version/>
  <cp:contentType/>
  <cp:contentStatus/>
</cp:coreProperties>
</file>