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80" windowHeight="12405" tabRatio="929" activeTab="0"/>
  </bookViews>
  <sheets>
    <sheet name="EffectivenessRhino" sheetId="1" r:id="rId1"/>
    <sheet name="RawDataRhino" sheetId="2" r:id="rId2"/>
  </sheets>
  <definedNames/>
  <calcPr fullCalcOnLoad="1"/>
</workbook>
</file>

<file path=xl/sharedStrings.xml><?xml version="1.0" encoding="utf-8"?>
<sst xmlns="http://schemas.openxmlformats.org/spreadsheetml/2006/main" count="101" uniqueCount="42">
  <si>
    <r>
      <t>IR</t>
    </r>
    <r>
      <rPr>
        <vertAlign val="subscript"/>
        <sz val="8"/>
        <color indexed="8"/>
        <rFont val="Times New Roman"/>
        <family val="1"/>
      </rPr>
      <t>LSI</t>
    </r>
  </si>
  <si>
    <r>
      <t>IR</t>
    </r>
    <r>
      <rPr>
        <vertAlign val="subscript"/>
        <sz val="10"/>
        <color indexed="8"/>
        <rFont val="Times New Roman"/>
        <family val="1"/>
      </rPr>
      <t>LSI</t>
    </r>
    <r>
      <rPr>
        <sz val="10"/>
        <color indexed="8"/>
        <rFont val="Times New Roman"/>
        <family val="1"/>
      </rPr>
      <t>Dyn</t>
    </r>
    <r>
      <rPr>
        <vertAlign val="subscript"/>
        <sz val="10"/>
        <color indexed="8"/>
        <rFont val="Times New Roman"/>
        <family val="1"/>
      </rPr>
      <t>bin</t>
    </r>
  </si>
  <si>
    <r>
      <t>PR</t>
    </r>
    <r>
      <rPr>
        <vertAlign val="subscript"/>
        <sz val="10"/>
        <color indexed="8"/>
        <rFont val="Times New Roman"/>
        <family val="1"/>
      </rPr>
      <t xml:space="preserve"> bin</t>
    </r>
  </si>
  <si>
    <r>
      <t>PR</t>
    </r>
    <r>
      <rPr>
        <vertAlign val="subscript"/>
        <sz val="10"/>
        <color indexed="8"/>
        <rFont val="Times New Roman"/>
        <family val="1"/>
      </rPr>
      <t xml:space="preserve"> freq</t>
    </r>
  </si>
  <si>
    <r>
      <t>HITS(h)</t>
    </r>
    <r>
      <rPr>
        <vertAlign val="subscript"/>
        <sz val="10"/>
        <color indexed="8"/>
        <rFont val="Times New Roman"/>
        <family val="1"/>
      </rPr>
      <t xml:space="preserve"> bin</t>
    </r>
  </si>
  <si>
    <r>
      <t>HITS(h)</t>
    </r>
    <r>
      <rPr>
        <vertAlign val="subscript"/>
        <sz val="10"/>
        <color indexed="8"/>
        <rFont val="Times New Roman"/>
        <family val="1"/>
      </rPr>
      <t xml:space="preserve"> freq</t>
    </r>
  </si>
  <si>
    <r>
      <t>HITS(a)</t>
    </r>
    <r>
      <rPr>
        <vertAlign val="subscript"/>
        <sz val="10"/>
        <color indexed="8"/>
        <rFont val="Times New Roman"/>
        <family val="1"/>
      </rPr>
      <t xml:space="preserve"> bin</t>
    </r>
  </si>
  <si>
    <r>
      <t>HITS(a)</t>
    </r>
    <r>
      <rPr>
        <vertAlign val="subscript"/>
        <sz val="10"/>
        <color indexed="8"/>
        <rFont val="Times New Roman"/>
        <family val="1"/>
      </rPr>
      <t xml:space="preserve"> freq</t>
    </r>
  </si>
  <si>
    <r>
      <t>IR</t>
    </r>
    <r>
      <rPr>
        <b/>
        <vertAlign val="subscript"/>
        <sz val="10"/>
        <color indexed="8"/>
        <rFont val="Times New Roman"/>
        <family val="1"/>
      </rPr>
      <t>LSI</t>
    </r>
    <r>
      <rPr>
        <sz val="10"/>
        <color indexed="8"/>
        <rFont val="Times New Roman"/>
        <family val="1"/>
      </rPr>
      <t>PR</t>
    </r>
    <r>
      <rPr>
        <vertAlign val="superscript"/>
        <sz val="10"/>
        <color indexed="8"/>
        <rFont val="Times New Roman"/>
        <family val="1"/>
      </rPr>
      <t>top</t>
    </r>
    <r>
      <rPr>
        <vertAlign val="subscript"/>
        <sz val="10"/>
        <color indexed="8"/>
        <rFont val="Times New Roman"/>
        <family val="1"/>
      </rPr>
      <t>freq60%</t>
    </r>
  </si>
  <si>
    <r>
      <t>IR</t>
    </r>
    <r>
      <rPr>
        <b/>
        <vertAlign val="subscript"/>
        <sz val="10"/>
        <color indexed="8"/>
        <rFont val="Times New Roman"/>
        <family val="1"/>
      </rPr>
      <t>LSI</t>
    </r>
    <r>
      <rPr>
        <sz val="10"/>
        <color indexed="8"/>
        <rFont val="Times New Roman"/>
        <family val="1"/>
      </rPr>
      <t>PR</t>
    </r>
    <r>
      <rPr>
        <vertAlign val="superscript"/>
        <sz val="10"/>
        <color indexed="8"/>
        <rFont val="Times New Roman"/>
        <family val="1"/>
      </rPr>
      <t>bot</t>
    </r>
    <r>
      <rPr>
        <vertAlign val="subscript"/>
        <sz val="10"/>
        <color indexed="8"/>
        <rFont val="Times New Roman"/>
        <family val="1"/>
      </rPr>
      <t>freq70%</t>
    </r>
  </si>
  <si>
    <r>
      <t>IR</t>
    </r>
    <r>
      <rPr>
        <b/>
        <vertAlign val="subscript"/>
        <sz val="10"/>
        <color indexed="8"/>
        <rFont val="Times New Roman"/>
        <family val="1"/>
      </rPr>
      <t>LSI</t>
    </r>
    <r>
      <rPr>
        <sz val="10"/>
        <color indexed="8"/>
        <rFont val="Times New Roman"/>
        <family val="1"/>
      </rPr>
      <t>PR</t>
    </r>
    <r>
      <rPr>
        <vertAlign val="superscript"/>
        <sz val="10"/>
        <color indexed="8"/>
        <rFont val="Times New Roman"/>
        <family val="1"/>
      </rPr>
      <t>top</t>
    </r>
    <r>
      <rPr>
        <vertAlign val="subscript"/>
        <sz val="10"/>
        <color indexed="8"/>
        <rFont val="Times New Roman"/>
        <family val="1"/>
      </rPr>
      <t>bin60%</t>
    </r>
  </si>
  <si>
    <r>
      <t>IR</t>
    </r>
    <r>
      <rPr>
        <b/>
        <vertAlign val="subscript"/>
        <sz val="10"/>
        <color indexed="8"/>
        <rFont val="Times New Roman"/>
        <family val="1"/>
      </rPr>
      <t>LSI</t>
    </r>
    <r>
      <rPr>
        <sz val="10"/>
        <color indexed="8"/>
        <rFont val="Times New Roman"/>
        <family val="1"/>
      </rPr>
      <t>PR</t>
    </r>
    <r>
      <rPr>
        <vertAlign val="superscript"/>
        <sz val="10"/>
        <color indexed="8"/>
        <rFont val="Times New Roman"/>
        <family val="1"/>
      </rPr>
      <t>bot</t>
    </r>
    <r>
      <rPr>
        <vertAlign val="subscript"/>
        <sz val="10"/>
        <color indexed="8"/>
        <rFont val="Times New Roman"/>
        <family val="1"/>
      </rPr>
      <t>bin70%</t>
    </r>
  </si>
  <si>
    <r>
      <t>IR</t>
    </r>
    <r>
      <rPr>
        <b/>
        <vertAlign val="subscript"/>
        <sz val="10"/>
        <color indexed="8"/>
        <rFont val="Times New Roman"/>
        <family val="1"/>
      </rPr>
      <t>LSI</t>
    </r>
    <r>
      <rPr>
        <sz val="10"/>
        <color indexed="8"/>
        <rFont val="Times New Roman"/>
        <family val="1"/>
      </rPr>
      <t>HITS(a)</t>
    </r>
    <r>
      <rPr>
        <vertAlign val="superscript"/>
        <sz val="10"/>
        <color indexed="8"/>
        <rFont val="Times New Roman"/>
        <family val="1"/>
      </rPr>
      <t>top</t>
    </r>
    <r>
      <rPr>
        <vertAlign val="subscript"/>
        <sz val="10"/>
        <color indexed="8"/>
        <rFont val="Times New Roman"/>
        <family val="1"/>
      </rPr>
      <t>freq70%</t>
    </r>
  </si>
  <si>
    <r>
      <t>IR</t>
    </r>
    <r>
      <rPr>
        <b/>
        <vertAlign val="subscript"/>
        <sz val="10"/>
        <color indexed="8"/>
        <rFont val="Times New Roman"/>
        <family val="1"/>
      </rPr>
      <t>LSI</t>
    </r>
    <r>
      <rPr>
        <sz val="10"/>
        <color indexed="8"/>
        <rFont val="Times New Roman"/>
        <family val="1"/>
      </rPr>
      <t>HITS(a)</t>
    </r>
    <r>
      <rPr>
        <vertAlign val="superscript"/>
        <sz val="10"/>
        <color indexed="8"/>
        <rFont val="Times New Roman"/>
        <family val="1"/>
      </rPr>
      <t>bot</t>
    </r>
    <r>
      <rPr>
        <vertAlign val="subscript"/>
        <sz val="10"/>
        <color indexed="8"/>
        <rFont val="Times New Roman"/>
        <family val="1"/>
      </rPr>
      <t>freq60%</t>
    </r>
  </si>
  <si>
    <r>
      <t>IR</t>
    </r>
    <r>
      <rPr>
        <b/>
        <vertAlign val="subscript"/>
        <sz val="10"/>
        <color indexed="8"/>
        <rFont val="Times New Roman"/>
        <family val="1"/>
      </rPr>
      <t>LSI</t>
    </r>
    <r>
      <rPr>
        <sz val="10"/>
        <color indexed="8"/>
        <rFont val="Times New Roman"/>
        <family val="1"/>
      </rPr>
      <t>HITS(h)</t>
    </r>
    <r>
      <rPr>
        <vertAlign val="superscript"/>
        <sz val="10"/>
        <color indexed="8"/>
        <rFont val="Times New Roman"/>
        <family val="1"/>
      </rPr>
      <t>top</t>
    </r>
    <r>
      <rPr>
        <vertAlign val="subscript"/>
        <sz val="10"/>
        <color indexed="8"/>
        <rFont val="Times New Roman"/>
        <family val="1"/>
      </rPr>
      <t>freq70%</t>
    </r>
  </si>
  <si>
    <r>
      <t>IR</t>
    </r>
    <r>
      <rPr>
        <b/>
        <vertAlign val="subscript"/>
        <sz val="10"/>
        <color indexed="8"/>
        <rFont val="Times New Roman"/>
        <family val="1"/>
      </rPr>
      <t>LSI</t>
    </r>
    <r>
      <rPr>
        <sz val="10"/>
        <color indexed="8"/>
        <rFont val="Times New Roman"/>
        <family val="1"/>
      </rPr>
      <t>HITS(h)</t>
    </r>
    <r>
      <rPr>
        <vertAlign val="superscript"/>
        <sz val="10"/>
        <color indexed="8"/>
        <rFont val="Times New Roman"/>
        <family val="1"/>
      </rPr>
      <t>bot</t>
    </r>
    <r>
      <rPr>
        <vertAlign val="subscript"/>
        <sz val="10"/>
        <color indexed="8"/>
        <rFont val="Times New Roman"/>
        <family val="1"/>
      </rPr>
      <t>freq50%</t>
    </r>
  </si>
  <si>
    <r>
      <t>IR</t>
    </r>
    <r>
      <rPr>
        <b/>
        <vertAlign val="subscript"/>
        <sz val="10"/>
        <color indexed="8"/>
        <rFont val="Times New Roman"/>
        <family val="1"/>
      </rPr>
      <t>LSI</t>
    </r>
    <r>
      <rPr>
        <sz val="10"/>
        <color indexed="8"/>
        <rFont val="Times New Roman"/>
        <family val="1"/>
      </rPr>
      <t>HITS(a)</t>
    </r>
    <r>
      <rPr>
        <vertAlign val="superscript"/>
        <sz val="10"/>
        <color indexed="8"/>
        <rFont val="Times New Roman"/>
        <family val="1"/>
      </rPr>
      <t>top</t>
    </r>
    <r>
      <rPr>
        <vertAlign val="subscript"/>
        <sz val="10"/>
        <color indexed="8"/>
        <rFont val="Times New Roman"/>
        <family val="1"/>
      </rPr>
      <t>bin70%</t>
    </r>
  </si>
  <si>
    <r>
      <t>IR</t>
    </r>
    <r>
      <rPr>
        <b/>
        <vertAlign val="subscript"/>
        <sz val="10"/>
        <color indexed="8"/>
        <rFont val="Times New Roman"/>
        <family val="1"/>
      </rPr>
      <t>LSI</t>
    </r>
    <r>
      <rPr>
        <sz val="10"/>
        <color indexed="8"/>
        <rFont val="Times New Roman"/>
        <family val="1"/>
      </rPr>
      <t>HITS(a)</t>
    </r>
    <r>
      <rPr>
        <vertAlign val="superscript"/>
        <sz val="10"/>
        <color indexed="8"/>
        <rFont val="Times New Roman"/>
        <family val="1"/>
      </rPr>
      <t>bot</t>
    </r>
    <r>
      <rPr>
        <vertAlign val="subscript"/>
        <sz val="10"/>
        <color indexed="8"/>
        <rFont val="Times New Roman"/>
        <family val="1"/>
      </rPr>
      <t>bin40%</t>
    </r>
  </si>
  <si>
    <r>
      <t>IR</t>
    </r>
    <r>
      <rPr>
        <b/>
        <vertAlign val="subscript"/>
        <sz val="10"/>
        <color indexed="8"/>
        <rFont val="Times New Roman"/>
        <family val="1"/>
      </rPr>
      <t>LSI</t>
    </r>
    <r>
      <rPr>
        <sz val="10"/>
        <color indexed="8"/>
        <rFont val="Times New Roman"/>
        <family val="1"/>
      </rPr>
      <t>HITS(h)</t>
    </r>
    <r>
      <rPr>
        <vertAlign val="superscript"/>
        <sz val="10"/>
        <color indexed="8"/>
        <rFont val="Times New Roman"/>
        <family val="1"/>
      </rPr>
      <t>top</t>
    </r>
    <r>
      <rPr>
        <vertAlign val="subscript"/>
        <sz val="10"/>
        <color indexed="8"/>
        <rFont val="Times New Roman"/>
        <family val="1"/>
      </rPr>
      <t>bin70%</t>
    </r>
  </si>
  <si>
    <r>
      <t>IR</t>
    </r>
    <r>
      <rPr>
        <b/>
        <vertAlign val="subscript"/>
        <sz val="10"/>
        <color indexed="8"/>
        <rFont val="Times New Roman"/>
        <family val="1"/>
      </rPr>
      <t>LSI</t>
    </r>
    <r>
      <rPr>
        <sz val="10"/>
        <color indexed="8"/>
        <rFont val="Times New Roman"/>
        <family val="1"/>
      </rPr>
      <t>HITS(h)</t>
    </r>
    <r>
      <rPr>
        <vertAlign val="superscript"/>
        <sz val="10"/>
        <color indexed="8"/>
        <rFont val="Times New Roman"/>
        <family val="1"/>
      </rPr>
      <t>bot</t>
    </r>
    <r>
      <rPr>
        <vertAlign val="subscript"/>
        <sz val="10"/>
        <color indexed="8"/>
        <rFont val="Times New Roman"/>
        <family val="1"/>
      </rPr>
      <t>bin60%</t>
    </r>
  </si>
  <si>
    <t>X</t>
  </si>
  <si>
    <t>Rhino</t>
  </si>
  <si>
    <r>
      <t>IR</t>
    </r>
    <r>
      <rPr>
        <b/>
        <vertAlign val="subscript"/>
        <sz val="8"/>
        <color indexed="8"/>
        <rFont val="Times New Roman"/>
        <family val="1"/>
      </rPr>
      <t>LSI</t>
    </r>
  </si>
  <si>
    <r>
      <t>IR</t>
    </r>
    <r>
      <rPr>
        <b/>
        <vertAlign val="subscript"/>
        <sz val="10"/>
        <color indexed="8"/>
        <rFont val="Times New Roman"/>
        <family val="1"/>
      </rPr>
      <t>LSI</t>
    </r>
    <r>
      <rPr>
        <b/>
        <sz val="10"/>
        <color indexed="8"/>
        <rFont val="Times New Roman"/>
        <family val="1"/>
      </rPr>
      <t>Dyn</t>
    </r>
    <r>
      <rPr>
        <b/>
        <vertAlign val="subscript"/>
        <sz val="10"/>
        <color indexed="8"/>
        <rFont val="Times New Roman"/>
        <family val="1"/>
      </rPr>
      <t>bin</t>
    </r>
  </si>
  <si>
    <r>
      <t>PR</t>
    </r>
    <r>
      <rPr>
        <b/>
        <vertAlign val="subscript"/>
        <sz val="10"/>
        <color indexed="8"/>
        <rFont val="Times New Roman"/>
        <family val="1"/>
      </rPr>
      <t xml:space="preserve"> freq</t>
    </r>
  </si>
  <si>
    <r>
      <t>PR</t>
    </r>
    <r>
      <rPr>
        <b/>
        <vertAlign val="subscript"/>
        <sz val="10"/>
        <color indexed="8"/>
        <rFont val="Times New Roman"/>
        <family val="1"/>
      </rPr>
      <t xml:space="preserve"> bin</t>
    </r>
  </si>
  <si>
    <r>
      <t>HITS(a)</t>
    </r>
    <r>
      <rPr>
        <b/>
        <vertAlign val="subscript"/>
        <sz val="10"/>
        <color indexed="8"/>
        <rFont val="Times New Roman"/>
        <family val="1"/>
      </rPr>
      <t xml:space="preserve"> freq</t>
    </r>
  </si>
  <si>
    <r>
      <t>HITS(a)</t>
    </r>
    <r>
      <rPr>
        <b/>
        <vertAlign val="subscript"/>
        <sz val="10"/>
        <color indexed="8"/>
        <rFont val="Times New Roman"/>
        <family val="1"/>
      </rPr>
      <t xml:space="preserve"> bin</t>
    </r>
  </si>
  <si>
    <r>
      <t>HITS(h)</t>
    </r>
    <r>
      <rPr>
        <b/>
        <vertAlign val="subscript"/>
        <sz val="10"/>
        <color indexed="8"/>
        <rFont val="Times New Roman"/>
        <family val="1"/>
      </rPr>
      <t xml:space="preserve"> freq</t>
    </r>
  </si>
  <si>
    <r>
      <t>HITS(h)</t>
    </r>
    <r>
      <rPr>
        <b/>
        <vertAlign val="subscript"/>
        <sz val="10"/>
        <color indexed="8"/>
        <rFont val="Times New Roman"/>
        <family val="1"/>
      </rPr>
      <t xml:space="preserve"> bin</t>
    </r>
  </si>
  <si>
    <r>
      <t>IR</t>
    </r>
    <r>
      <rPr>
        <b/>
        <vertAlign val="subscript"/>
        <sz val="10"/>
        <color indexed="8"/>
        <rFont val="Times New Roman"/>
        <family val="1"/>
      </rPr>
      <t>LSI</t>
    </r>
    <r>
      <rPr>
        <b/>
        <sz val="10"/>
        <color indexed="8"/>
        <rFont val="Times New Roman"/>
        <family val="1"/>
      </rPr>
      <t>HITS(a)</t>
    </r>
    <r>
      <rPr>
        <b/>
        <vertAlign val="superscript"/>
        <sz val="10"/>
        <color indexed="8"/>
        <rFont val="Times New Roman"/>
        <family val="1"/>
      </rPr>
      <t>bot</t>
    </r>
    <r>
      <rPr>
        <b/>
        <vertAlign val="subscript"/>
        <sz val="10"/>
        <color indexed="8"/>
        <rFont val="Times New Roman"/>
        <family val="1"/>
      </rPr>
      <t>bin40%</t>
    </r>
  </si>
  <si>
    <r>
      <t>IR</t>
    </r>
    <r>
      <rPr>
        <b/>
        <vertAlign val="subscript"/>
        <sz val="10"/>
        <color indexed="8"/>
        <rFont val="Times New Roman"/>
        <family val="1"/>
      </rPr>
      <t>LSI</t>
    </r>
    <r>
      <rPr>
        <b/>
        <sz val="10"/>
        <color indexed="8"/>
        <rFont val="Times New Roman"/>
        <family val="1"/>
      </rPr>
      <t>PR</t>
    </r>
    <r>
      <rPr>
        <b/>
        <vertAlign val="superscript"/>
        <sz val="10"/>
        <color indexed="8"/>
        <rFont val="Times New Roman"/>
        <family val="1"/>
      </rPr>
      <t>top</t>
    </r>
    <r>
      <rPr>
        <b/>
        <vertAlign val="subscript"/>
        <sz val="10"/>
        <color indexed="8"/>
        <rFont val="Times New Roman"/>
        <family val="1"/>
      </rPr>
      <t>freq60%</t>
    </r>
  </si>
  <si>
    <r>
      <t>IR</t>
    </r>
    <r>
      <rPr>
        <b/>
        <vertAlign val="subscript"/>
        <sz val="10"/>
        <color indexed="8"/>
        <rFont val="Times New Roman"/>
        <family val="1"/>
      </rPr>
      <t>LSI</t>
    </r>
    <r>
      <rPr>
        <b/>
        <sz val="10"/>
        <color indexed="8"/>
        <rFont val="Times New Roman"/>
        <family val="1"/>
      </rPr>
      <t>PR</t>
    </r>
    <r>
      <rPr>
        <b/>
        <vertAlign val="superscript"/>
        <sz val="10"/>
        <color indexed="8"/>
        <rFont val="Times New Roman"/>
        <family val="1"/>
      </rPr>
      <t>bot</t>
    </r>
    <r>
      <rPr>
        <b/>
        <vertAlign val="subscript"/>
        <sz val="10"/>
        <color indexed="8"/>
        <rFont val="Times New Roman"/>
        <family val="1"/>
      </rPr>
      <t>freq70%</t>
    </r>
  </si>
  <si>
    <r>
      <t>IR</t>
    </r>
    <r>
      <rPr>
        <b/>
        <vertAlign val="subscript"/>
        <sz val="10"/>
        <color indexed="8"/>
        <rFont val="Times New Roman"/>
        <family val="1"/>
      </rPr>
      <t>LSI</t>
    </r>
    <r>
      <rPr>
        <b/>
        <sz val="10"/>
        <color indexed="8"/>
        <rFont val="Times New Roman"/>
        <family val="1"/>
      </rPr>
      <t>PR</t>
    </r>
    <r>
      <rPr>
        <b/>
        <vertAlign val="superscript"/>
        <sz val="10"/>
        <color indexed="8"/>
        <rFont val="Times New Roman"/>
        <family val="1"/>
      </rPr>
      <t>top</t>
    </r>
    <r>
      <rPr>
        <b/>
        <vertAlign val="subscript"/>
        <sz val="10"/>
        <color indexed="8"/>
        <rFont val="Times New Roman"/>
        <family val="1"/>
      </rPr>
      <t>bin60%</t>
    </r>
  </si>
  <si>
    <r>
      <t>IR</t>
    </r>
    <r>
      <rPr>
        <b/>
        <vertAlign val="subscript"/>
        <sz val="10"/>
        <color indexed="8"/>
        <rFont val="Times New Roman"/>
        <family val="1"/>
      </rPr>
      <t>LSI</t>
    </r>
    <r>
      <rPr>
        <b/>
        <sz val="10"/>
        <color indexed="8"/>
        <rFont val="Times New Roman"/>
        <family val="1"/>
      </rPr>
      <t>PR</t>
    </r>
    <r>
      <rPr>
        <b/>
        <vertAlign val="superscript"/>
        <sz val="10"/>
        <color indexed="8"/>
        <rFont val="Times New Roman"/>
        <family val="1"/>
      </rPr>
      <t>bot</t>
    </r>
    <r>
      <rPr>
        <b/>
        <vertAlign val="subscript"/>
        <sz val="10"/>
        <color indexed="8"/>
        <rFont val="Times New Roman"/>
        <family val="1"/>
      </rPr>
      <t>bin70%</t>
    </r>
  </si>
  <si>
    <r>
      <t>IR</t>
    </r>
    <r>
      <rPr>
        <b/>
        <vertAlign val="subscript"/>
        <sz val="10"/>
        <color indexed="8"/>
        <rFont val="Times New Roman"/>
        <family val="1"/>
      </rPr>
      <t>LSI</t>
    </r>
    <r>
      <rPr>
        <b/>
        <sz val="10"/>
        <color indexed="8"/>
        <rFont val="Times New Roman"/>
        <family val="1"/>
      </rPr>
      <t>HITS(a)</t>
    </r>
    <r>
      <rPr>
        <b/>
        <vertAlign val="superscript"/>
        <sz val="10"/>
        <color indexed="8"/>
        <rFont val="Times New Roman"/>
        <family val="1"/>
      </rPr>
      <t>top</t>
    </r>
    <r>
      <rPr>
        <b/>
        <vertAlign val="subscript"/>
        <sz val="10"/>
        <color indexed="8"/>
        <rFont val="Times New Roman"/>
        <family val="1"/>
      </rPr>
      <t>freq70%</t>
    </r>
  </si>
  <si>
    <r>
      <t>IR</t>
    </r>
    <r>
      <rPr>
        <b/>
        <vertAlign val="subscript"/>
        <sz val="10"/>
        <color indexed="8"/>
        <rFont val="Times New Roman"/>
        <family val="1"/>
      </rPr>
      <t>LSI</t>
    </r>
    <r>
      <rPr>
        <b/>
        <sz val="10"/>
        <color indexed="8"/>
        <rFont val="Times New Roman"/>
        <family val="1"/>
      </rPr>
      <t>HITS(a)</t>
    </r>
    <r>
      <rPr>
        <b/>
        <vertAlign val="superscript"/>
        <sz val="10"/>
        <color indexed="8"/>
        <rFont val="Times New Roman"/>
        <family val="1"/>
      </rPr>
      <t>bot</t>
    </r>
    <r>
      <rPr>
        <b/>
        <vertAlign val="subscript"/>
        <sz val="10"/>
        <color indexed="8"/>
        <rFont val="Times New Roman"/>
        <family val="1"/>
      </rPr>
      <t>freq60%</t>
    </r>
  </si>
  <si>
    <r>
      <t>IR</t>
    </r>
    <r>
      <rPr>
        <b/>
        <vertAlign val="subscript"/>
        <sz val="10"/>
        <color indexed="8"/>
        <rFont val="Times New Roman"/>
        <family val="1"/>
      </rPr>
      <t>LSI</t>
    </r>
    <r>
      <rPr>
        <b/>
        <sz val="10"/>
        <color indexed="8"/>
        <rFont val="Times New Roman"/>
        <family val="1"/>
      </rPr>
      <t>HITS(h)</t>
    </r>
    <r>
      <rPr>
        <b/>
        <vertAlign val="superscript"/>
        <sz val="10"/>
        <color indexed="8"/>
        <rFont val="Times New Roman"/>
        <family val="1"/>
      </rPr>
      <t>top</t>
    </r>
    <r>
      <rPr>
        <b/>
        <vertAlign val="subscript"/>
        <sz val="10"/>
        <color indexed="8"/>
        <rFont val="Times New Roman"/>
        <family val="1"/>
      </rPr>
      <t>freq70%</t>
    </r>
  </si>
  <si>
    <r>
      <t>IR</t>
    </r>
    <r>
      <rPr>
        <b/>
        <vertAlign val="subscript"/>
        <sz val="10"/>
        <color indexed="8"/>
        <rFont val="Times New Roman"/>
        <family val="1"/>
      </rPr>
      <t>LSI</t>
    </r>
    <r>
      <rPr>
        <b/>
        <sz val="10"/>
        <color indexed="8"/>
        <rFont val="Times New Roman"/>
        <family val="1"/>
      </rPr>
      <t>HITS(h)</t>
    </r>
    <r>
      <rPr>
        <b/>
        <vertAlign val="superscript"/>
        <sz val="10"/>
        <color indexed="8"/>
        <rFont val="Times New Roman"/>
        <family val="1"/>
      </rPr>
      <t>bot</t>
    </r>
    <r>
      <rPr>
        <b/>
        <vertAlign val="subscript"/>
        <sz val="10"/>
        <color indexed="8"/>
        <rFont val="Times New Roman"/>
        <family val="1"/>
      </rPr>
      <t>freq50%</t>
    </r>
  </si>
  <si>
    <r>
      <t>IR</t>
    </r>
    <r>
      <rPr>
        <b/>
        <vertAlign val="subscript"/>
        <sz val="10"/>
        <color indexed="8"/>
        <rFont val="Times New Roman"/>
        <family val="1"/>
      </rPr>
      <t>LSI</t>
    </r>
    <r>
      <rPr>
        <b/>
        <sz val="10"/>
        <color indexed="8"/>
        <rFont val="Times New Roman"/>
        <family val="1"/>
      </rPr>
      <t>HITS(a)</t>
    </r>
    <r>
      <rPr>
        <b/>
        <vertAlign val="superscript"/>
        <sz val="10"/>
        <color indexed="8"/>
        <rFont val="Times New Roman"/>
        <family val="1"/>
      </rPr>
      <t>top</t>
    </r>
    <r>
      <rPr>
        <b/>
        <vertAlign val="subscript"/>
        <sz val="10"/>
        <color indexed="8"/>
        <rFont val="Times New Roman"/>
        <family val="1"/>
      </rPr>
      <t>bin70%</t>
    </r>
  </si>
  <si>
    <r>
      <t>IR</t>
    </r>
    <r>
      <rPr>
        <b/>
        <vertAlign val="subscript"/>
        <sz val="10"/>
        <color indexed="8"/>
        <rFont val="Times New Roman"/>
        <family val="1"/>
      </rPr>
      <t>LSI</t>
    </r>
    <r>
      <rPr>
        <b/>
        <sz val="10"/>
        <color indexed="8"/>
        <rFont val="Times New Roman"/>
        <family val="1"/>
      </rPr>
      <t>HITS(h)</t>
    </r>
    <r>
      <rPr>
        <b/>
        <vertAlign val="superscript"/>
        <sz val="10"/>
        <color indexed="8"/>
        <rFont val="Times New Roman"/>
        <family val="1"/>
      </rPr>
      <t>top</t>
    </r>
    <r>
      <rPr>
        <b/>
        <vertAlign val="subscript"/>
        <sz val="10"/>
        <color indexed="8"/>
        <rFont val="Times New Roman"/>
        <family val="1"/>
      </rPr>
      <t>bin70%</t>
    </r>
  </si>
  <si>
    <r>
      <t>IR</t>
    </r>
    <r>
      <rPr>
        <b/>
        <vertAlign val="subscript"/>
        <sz val="10"/>
        <color indexed="8"/>
        <rFont val="Times New Roman"/>
        <family val="1"/>
      </rPr>
      <t>LSI</t>
    </r>
    <r>
      <rPr>
        <b/>
        <sz val="10"/>
        <color indexed="8"/>
        <rFont val="Times New Roman"/>
        <family val="1"/>
      </rPr>
      <t>HITS(h)</t>
    </r>
    <r>
      <rPr>
        <b/>
        <vertAlign val="superscript"/>
        <sz val="10"/>
        <color indexed="8"/>
        <rFont val="Times New Roman"/>
        <family val="1"/>
      </rPr>
      <t>bot</t>
    </r>
    <r>
      <rPr>
        <b/>
        <vertAlign val="subscript"/>
        <sz val="10"/>
        <color indexed="8"/>
        <rFont val="Times New Roman"/>
        <family val="1"/>
      </rPr>
      <t>bin60%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</si>
</sst>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bscript"/>
      <sz val="8"/>
      <color indexed="8"/>
      <name val="Times New Roman"/>
      <family val="1"/>
    </font>
    <font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Arial"/>
      <family val="2"/>
    </font>
    <font>
      <b/>
      <sz val="8"/>
      <color indexed="8"/>
      <name val="Times New Roman"/>
      <family val="1"/>
    </font>
    <font>
      <b/>
      <vertAlign val="subscript"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6" fillId="0" borderId="0" xfId="0" applyFont="1" applyAlignment="1">
      <alignment/>
    </xf>
    <xf numFmtId="0" fontId="2" fillId="0" borderId="0" xfId="66">
      <alignment/>
      <protection/>
    </xf>
    <xf numFmtId="11" fontId="2" fillId="0" borderId="0" xfId="66" applyNumberFormat="1">
      <alignment/>
      <protection/>
    </xf>
    <xf numFmtId="0" fontId="2" fillId="0" borderId="0" xfId="66" applyFont="1">
      <alignment/>
      <protection/>
    </xf>
    <xf numFmtId="0" fontId="2" fillId="0" borderId="0" xfId="67">
      <alignment/>
      <protection/>
    </xf>
    <xf numFmtId="11" fontId="2" fillId="0" borderId="0" xfId="67" applyNumberFormat="1">
      <alignment/>
      <protection/>
    </xf>
    <xf numFmtId="0" fontId="2" fillId="0" borderId="0" xfId="67" applyFont="1">
      <alignment/>
      <protection/>
    </xf>
    <xf numFmtId="0" fontId="2" fillId="0" borderId="0" xfId="55">
      <alignment/>
      <protection/>
    </xf>
    <xf numFmtId="11" fontId="2" fillId="0" borderId="0" xfId="55" applyNumberFormat="1">
      <alignment/>
      <protection/>
    </xf>
    <xf numFmtId="0" fontId="2" fillId="0" borderId="0" xfId="55" applyFont="1">
      <alignment/>
      <protection/>
    </xf>
    <xf numFmtId="0" fontId="2" fillId="0" borderId="0" xfId="57">
      <alignment/>
      <protection/>
    </xf>
    <xf numFmtId="11" fontId="2" fillId="0" borderId="0" xfId="57" applyNumberFormat="1">
      <alignment/>
      <protection/>
    </xf>
    <xf numFmtId="0" fontId="3" fillId="0" borderId="0" xfId="57" applyFont="1">
      <alignment/>
      <protection/>
    </xf>
    <xf numFmtId="10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44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3 2" xfId="59"/>
    <cellStyle name="Normal 2" xfId="60"/>
    <cellStyle name="Normal 3" xfId="61"/>
    <cellStyle name="Normal 4" xfId="62"/>
    <cellStyle name="Normal 5" xfId="63"/>
    <cellStyle name="Normal 6" xfId="64"/>
    <cellStyle name="Normal 7" xfId="65"/>
    <cellStyle name="Normal 8" xfId="66"/>
    <cellStyle name="Normal 9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FF"/>
  </sheetPr>
  <dimension ref="A1:V21"/>
  <sheetViews>
    <sheetView tabSelected="1" zoomScalePageLayoutView="0" workbookViewId="0" topLeftCell="A1">
      <selection activeCell="K33" sqref="K33"/>
    </sheetView>
  </sheetViews>
  <sheetFormatPr defaultColWidth="9.140625" defaultRowHeight="12.75"/>
  <cols>
    <col min="1" max="1" width="18.7109375" style="0" bestFit="1" customWidth="1"/>
    <col min="2" max="2" width="7.28125" style="0" bestFit="1" customWidth="1"/>
    <col min="3" max="3" width="10.00390625" style="0" bestFit="1" customWidth="1"/>
    <col min="4" max="5" width="7.28125" style="0" bestFit="1" customWidth="1"/>
    <col min="6" max="6" width="9.8515625" style="0" bestFit="1" customWidth="1"/>
    <col min="7" max="7" width="9.28125" style="0" bestFit="1" customWidth="1"/>
    <col min="8" max="8" width="10.00390625" style="0" bestFit="1" customWidth="1"/>
    <col min="9" max="9" width="9.421875" style="0" bestFit="1" customWidth="1"/>
    <col min="10" max="11" width="14.7109375" style="0" bestFit="1" customWidth="1"/>
    <col min="12" max="13" width="14.140625" style="0" bestFit="1" customWidth="1"/>
    <col min="14" max="15" width="18.57421875" style="0" bestFit="1" customWidth="1"/>
    <col min="16" max="17" width="18.7109375" style="0" bestFit="1" customWidth="1"/>
    <col min="18" max="19" width="18.00390625" style="0" bestFit="1" customWidth="1"/>
    <col min="20" max="21" width="18.140625" style="0" bestFit="1" customWidth="1"/>
    <col min="22" max="22" width="18.7109375" style="0" bestFit="1" customWidth="1"/>
  </cols>
  <sheetData>
    <row r="1" spans="1:21" ht="16.5">
      <c r="A1" s="17" t="s">
        <v>21</v>
      </c>
      <c r="B1" s="18" t="s">
        <v>22</v>
      </c>
      <c r="C1" s="19" t="s">
        <v>23</v>
      </c>
      <c r="D1" s="19" t="s">
        <v>24</v>
      </c>
      <c r="E1" s="19" t="s">
        <v>25</v>
      </c>
      <c r="F1" s="19" t="s">
        <v>26</v>
      </c>
      <c r="G1" s="19" t="s">
        <v>27</v>
      </c>
      <c r="H1" s="19" t="s">
        <v>28</v>
      </c>
      <c r="I1" s="19" t="s">
        <v>29</v>
      </c>
      <c r="J1" s="19" t="s">
        <v>31</v>
      </c>
      <c r="K1" s="19" t="s">
        <v>32</v>
      </c>
      <c r="L1" s="19" t="s">
        <v>33</v>
      </c>
      <c r="M1" s="19" t="s">
        <v>34</v>
      </c>
      <c r="N1" s="19" t="s">
        <v>35</v>
      </c>
      <c r="O1" s="19" t="s">
        <v>36</v>
      </c>
      <c r="P1" s="19" t="s">
        <v>37</v>
      </c>
      <c r="Q1" s="19" t="s">
        <v>38</v>
      </c>
      <c r="R1" s="19" t="s">
        <v>39</v>
      </c>
      <c r="S1" s="19" t="s">
        <v>30</v>
      </c>
      <c r="T1" s="19" t="s">
        <v>40</v>
      </c>
      <c r="U1" s="19" t="s">
        <v>41</v>
      </c>
    </row>
    <row r="2" spans="1:22" ht="13.5">
      <c r="A2" s="18" t="s">
        <v>22</v>
      </c>
      <c r="B2" s="14" t="s">
        <v>20</v>
      </c>
      <c r="C2" s="14">
        <f>21/241</f>
        <v>0.08713692946058091</v>
      </c>
      <c r="D2" s="14">
        <f>123/241</f>
        <v>0.5103734439834025</v>
      </c>
      <c r="E2" s="14">
        <f>134/241</f>
        <v>0.5560165975103735</v>
      </c>
      <c r="F2" s="14">
        <f>133/241</f>
        <v>0.5518672199170125</v>
      </c>
      <c r="G2" s="14">
        <f>180/241</f>
        <v>0.7468879668049793</v>
      </c>
      <c r="H2" s="14">
        <f>132/241</f>
        <v>0.5477178423236515</v>
      </c>
      <c r="I2" s="14">
        <f>143/241</f>
        <v>0.5933609958506224</v>
      </c>
      <c r="J2" s="14">
        <f>24/165</f>
        <v>0.14545454545454545</v>
      </c>
      <c r="K2" s="14">
        <f>31/186</f>
        <v>0.16666666666666666</v>
      </c>
      <c r="L2" s="14">
        <f>24/161</f>
        <v>0.14906832298136646</v>
      </c>
      <c r="M2" s="14">
        <f>30/170</f>
        <v>0.17647058823529413</v>
      </c>
      <c r="N2" s="14">
        <f>23/195</f>
        <v>0.11794871794871795</v>
      </c>
      <c r="O2" s="14">
        <f>31/169</f>
        <v>0.1834319526627219</v>
      </c>
      <c r="P2" s="14">
        <f>50/181</f>
        <v>0.27624309392265195</v>
      </c>
      <c r="Q2" s="14">
        <f>16/216</f>
        <v>0.07407407407407407</v>
      </c>
      <c r="R2" s="14">
        <f>32/207</f>
        <v>0.15458937198067632</v>
      </c>
      <c r="S2" s="14">
        <f>50/186</f>
        <v>0.26881720430107525</v>
      </c>
      <c r="T2" s="14">
        <f>50/181</f>
        <v>0.27624309392265195</v>
      </c>
      <c r="U2" s="14">
        <f>22/201</f>
        <v>0.10945273631840796</v>
      </c>
      <c r="V2" s="18" t="s">
        <v>22</v>
      </c>
    </row>
    <row r="3" spans="1:22" ht="14.25">
      <c r="A3" s="19" t="s">
        <v>23</v>
      </c>
      <c r="B3" s="14">
        <f>220/241</f>
        <v>0.9128630705394191</v>
      </c>
      <c r="C3" s="14" t="s">
        <v>20</v>
      </c>
      <c r="D3" s="14">
        <f>192/241</f>
        <v>0.7966804979253111</v>
      </c>
      <c r="E3" s="14">
        <f>196/241</f>
        <v>0.8132780082987552</v>
      </c>
      <c r="F3" s="14">
        <f>204/241</f>
        <v>0.8464730290456431</v>
      </c>
      <c r="G3" s="14">
        <f>227/241</f>
        <v>0.941908713692946</v>
      </c>
      <c r="H3" s="14">
        <f>192/241</f>
        <v>0.7966804979253111</v>
      </c>
      <c r="I3" s="14">
        <f>189/241</f>
        <v>0.7842323651452282</v>
      </c>
      <c r="J3" s="14">
        <f>46/165</f>
        <v>0.2787878787878788</v>
      </c>
      <c r="K3" s="14">
        <f>68/186</f>
        <v>0.3655913978494624</v>
      </c>
      <c r="L3" s="14">
        <f>43/161</f>
        <v>0.2670807453416149</v>
      </c>
      <c r="M3" s="14">
        <f>78/170</f>
        <v>0.4588235294117647</v>
      </c>
      <c r="N3" s="14">
        <f>51/195</f>
        <v>0.26153846153846155</v>
      </c>
      <c r="O3" s="14">
        <f>79/169</f>
        <v>0.46745562130177515</v>
      </c>
      <c r="P3" s="14">
        <f>109/181</f>
        <v>0.6022099447513812</v>
      </c>
      <c r="Q3" s="14">
        <f>27/216</f>
        <v>0.125</v>
      </c>
      <c r="R3" s="14">
        <f>66/207</f>
        <v>0.3188405797101449</v>
      </c>
      <c r="S3" s="14">
        <f>75/186</f>
        <v>0.4032258064516129</v>
      </c>
      <c r="T3" s="14">
        <f>109/181</f>
        <v>0.6022099447513812</v>
      </c>
      <c r="U3" s="14">
        <f>39/201</f>
        <v>0.19402985074626866</v>
      </c>
      <c r="V3" s="19" t="s">
        <v>23</v>
      </c>
    </row>
    <row r="4" spans="1:22" ht="14.25">
      <c r="A4" s="19" t="s">
        <v>24</v>
      </c>
      <c r="B4" s="14">
        <f>118/241</f>
        <v>0.4896265560165975</v>
      </c>
      <c r="C4" s="14">
        <f>49/241</f>
        <v>0.2033195020746888</v>
      </c>
      <c r="D4" s="14" t="s">
        <v>20</v>
      </c>
      <c r="E4" s="14">
        <f>157/241</f>
        <v>0.6514522821576764</v>
      </c>
      <c r="F4" s="14">
        <f>147/241</f>
        <v>0.6099585062240664</v>
      </c>
      <c r="G4" s="14">
        <f>190/241</f>
        <v>0.7883817427385892</v>
      </c>
      <c r="H4" s="14">
        <f>136/241</f>
        <v>0.5643153526970954</v>
      </c>
      <c r="I4" s="14">
        <f>165/241</f>
        <v>0.6846473029045643</v>
      </c>
      <c r="J4" s="14">
        <f>37/165</f>
        <v>0.22424242424242424</v>
      </c>
      <c r="K4" s="14">
        <f>40/186</f>
        <v>0.21505376344086022</v>
      </c>
      <c r="L4" s="14">
        <f>31/161</f>
        <v>0.19254658385093168</v>
      </c>
      <c r="M4" s="14">
        <f>43/170</f>
        <v>0.2529411764705882</v>
      </c>
      <c r="N4" s="14">
        <f>32/195</f>
        <v>0.1641025641025641</v>
      </c>
      <c r="O4" s="14">
        <f>59/169</f>
        <v>0.34911242603550297</v>
      </c>
      <c r="P4" s="14">
        <f>44/181</f>
        <v>0.2430939226519337</v>
      </c>
      <c r="Q4" s="14">
        <f>32/216</f>
        <v>0.14814814814814814</v>
      </c>
      <c r="R4" s="14">
        <f>41/207</f>
        <v>0.19806763285024154</v>
      </c>
      <c r="S4" s="14">
        <f>48/186</f>
        <v>0.25806451612903225</v>
      </c>
      <c r="T4" s="14">
        <f>44/181</f>
        <v>0.2430939226519337</v>
      </c>
      <c r="U4" s="14">
        <f>26/201</f>
        <v>0.12935323383084577</v>
      </c>
      <c r="V4" s="19" t="s">
        <v>24</v>
      </c>
    </row>
    <row r="5" spans="1:22" ht="14.25">
      <c r="A5" s="19" t="s">
        <v>25</v>
      </c>
      <c r="B5" s="14">
        <f>107/241</f>
        <v>0.44398340248962653</v>
      </c>
      <c r="C5" s="14">
        <f>45/241</f>
        <v>0.18672199170124482</v>
      </c>
      <c r="D5" s="14">
        <f>84/241</f>
        <v>0.34854771784232363</v>
      </c>
      <c r="E5" s="14" t="s">
        <v>20</v>
      </c>
      <c r="F5" s="14">
        <f>145/241</f>
        <v>0.6016597510373444</v>
      </c>
      <c r="G5" s="14">
        <f>195/241</f>
        <v>0.8091286307053942</v>
      </c>
      <c r="H5" s="14">
        <f>132/241</f>
        <v>0.5477178423236515</v>
      </c>
      <c r="I5" s="14">
        <f>144/241</f>
        <v>0.5975103734439834</v>
      </c>
      <c r="J5" s="14">
        <f>34/165</f>
        <v>0.20606060606060606</v>
      </c>
      <c r="K5" s="14">
        <f>39/186</f>
        <v>0.20967741935483872</v>
      </c>
      <c r="L5" s="14">
        <f>25/161</f>
        <v>0.15527950310559005</v>
      </c>
      <c r="M5" s="14">
        <f>36/170</f>
        <v>0.21176470588235294</v>
      </c>
      <c r="N5" s="14">
        <f>35/195</f>
        <v>0.1794871794871795</v>
      </c>
      <c r="O5" s="14">
        <f>44/169</f>
        <v>0.2603550295857988</v>
      </c>
      <c r="P5" s="14">
        <f>25/181</f>
        <v>0.13812154696132597</v>
      </c>
      <c r="Q5" s="14">
        <f>31/216</f>
        <v>0.14351851851851852</v>
      </c>
      <c r="R5" s="14">
        <f>40/207</f>
        <v>0.1932367149758454</v>
      </c>
      <c r="S5" s="14">
        <f>43/186</f>
        <v>0.23118279569892472</v>
      </c>
      <c r="T5" s="14">
        <f>25/181</f>
        <v>0.13812154696132597</v>
      </c>
      <c r="U5" s="14">
        <f>24/201</f>
        <v>0.11940298507462686</v>
      </c>
      <c r="V5" s="19" t="s">
        <v>25</v>
      </c>
    </row>
    <row r="6" spans="1:22" ht="14.25">
      <c r="A6" s="19" t="s">
        <v>26</v>
      </c>
      <c r="B6" s="14">
        <f>108/241</f>
        <v>0.44813278008298757</v>
      </c>
      <c r="C6" s="14">
        <f>37/241</f>
        <v>0.15352697095435686</v>
      </c>
      <c r="D6" s="14">
        <f>94/241</f>
        <v>0.3900414937759336</v>
      </c>
      <c r="E6" s="14">
        <f>96/241</f>
        <v>0.3983402489626556</v>
      </c>
      <c r="F6" s="14" t="s">
        <v>20</v>
      </c>
      <c r="G6" s="14">
        <f>164/241</f>
        <v>0.6804979253112033</v>
      </c>
      <c r="H6" s="14">
        <f>123/241</f>
        <v>0.5103734439834025</v>
      </c>
      <c r="I6" s="14">
        <f>114/241</f>
        <v>0.4730290456431535</v>
      </c>
      <c r="J6" s="14">
        <f>29/165</f>
        <v>0.17575757575757575</v>
      </c>
      <c r="K6" s="14">
        <f>35/186</f>
        <v>0.1881720430107527</v>
      </c>
      <c r="L6" s="14">
        <f>23/161</f>
        <v>0.14285714285714285</v>
      </c>
      <c r="M6" s="14">
        <f>35/170</f>
        <v>0.20588235294117646</v>
      </c>
      <c r="N6" s="14">
        <f>32/195</f>
        <v>0.1641025641025641</v>
      </c>
      <c r="O6" s="14">
        <f>40/169</f>
        <v>0.23668639053254437</v>
      </c>
      <c r="P6" s="14">
        <f>40/181</f>
        <v>0.22099447513812154</v>
      </c>
      <c r="Q6" s="14">
        <f>17/216</f>
        <v>0.0787037037037037</v>
      </c>
      <c r="R6" s="14">
        <f>32/207</f>
        <v>0.15458937198067632</v>
      </c>
      <c r="S6" s="14">
        <f>41/186</f>
        <v>0.22043010752688172</v>
      </c>
      <c r="T6" s="14">
        <f>40/181</f>
        <v>0.22099447513812154</v>
      </c>
      <c r="U6" s="14">
        <f>13/201</f>
        <v>0.06467661691542288</v>
      </c>
      <c r="V6" s="19" t="s">
        <v>26</v>
      </c>
    </row>
    <row r="7" spans="1:22" ht="14.25">
      <c r="A7" s="19" t="s">
        <v>27</v>
      </c>
      <c r="B7" s="14">
        <f>61/241</f>
        <v>0.25311203319502074</v>
      </c>
      <c r="C7" s="14">
        <f>14/241</f>
        <v>0.058091286307053944</v>
      </c>
      <c r="D7" s="14">
        <f>51/241</f>
        <v>0.21161825726141079</v>
      </c>
      <c r="E7" s="14">
        <f>46/241</f>
        <v>0.1908713692946058</v>
      </c>
      <c r="F7" s="14">
        <f>77/241</f>
        <v>0.31950207468879666</v>
      </c>
      <c r="G7" s="14" t="s">
        <v>20</v>
      </c>
      <c r="H7" s="14">
        <f>42/241</f>
        <v>0.17427385892116182</v>
      </c>
      <c r="I7" s="14">
        <f>23/241</f>
        <v>0.0954356846473029</v>
      </c>
      <c r="J7" s="14">
        <f>12/165</f>
        <v>0.07272727272727272</v>
      </c>
      <c r="K7" s="14">
        <f>18/186</f>
        <v>0.0967741935483871</v>
      </c>
      <c r="L7" s="14">
        <f>16/161</f>
        <v>0.09937888198757763</v>
      </c>
      <c r="M7" s="14">
        <f>19/170</f>
        <v>0.11176470588235295</v>
      </c>
      <c r="N7" s="14">
        <f>16/195</f>
        <v>0.08205128205128205</v>
      </c>
      <c r="O7" s="14">
        <f>14/169</f>
        <v>0.08284023668639054</v>
      </c>
      <c r="P7" s="14">
        <f>22/181</f>
        <v>0.12154696132596685</v>
      </c>
      <c r="Q7" s="14">
        <f>12/216</f>
        <v>0.05555555555555555</v>
      </c>
      <c r="R7" s="14">
        <f>20/207</f>
        <v>0.0966183574879227</v>
      </c>
      <c r="S7" s="14">
        <f>16/186</f>
        <v>0.08602150537634409</v>
      </c>
      <c r="T7" s="14">
        <f>22/181</f>
        <v>0.12154696132596685</v>
      </c>
      <c r="U7" s="14">
        <f>14/201</f>
        <v>0.06965174129353234</v>
      </c>
      <c r="V7" s="19" t="s">
        <v>27</v>
      </c>
    </row>
    <row r="8" spans="1:22" ht="14.25">
      <c r="A8" s="19" t="s">
        <v>28</v>
      </c>
      <c r="B8" s="14">
        <f>109/241</f>
        <v>0.45228215767634855</v>
      </c>
      <c r="C8" s="14">
        <f>49/241</f>
        <v>0.2033195020746888</v>
      </c>
      <c r="D8" s="14">
        <f>105/241</f>
        <v>0.43568464730290457</v>
      </c>
      <c r="E8" s="14">
        <f>109/241</f>
        <v>0.45228215767634855</v>
      </c>
      <c r="F8" s="14">
        <f>118/241</f>
        <v>0.4896265560165975</v>
      </c>
      <c r="G8" s="14">
        <f>199/241</f>
        <v>0.8257261410788381</v>
      </c>
      <c r="H8" s="14" t="s">
        <v>20</v>
      </c>
      <c r="I8" s="14">
        <f>82/241</f>
        <v>0.34024896265560167</v>
      </c>
      <c r="J8" s="14">
        <f>32/165</f>
        <v>0.19393939393939394</v>
      </c>
      <c r="K8" s="14">
        <f>47/186</f>
        <v>0.25268817204301075</v>
      </c>
      <c r="L8" s="14">
        <f>35/161</f>
        <v>0.21739130434782608</v>
      </c>
      <c r="M8" s="14">
        <f>47/170</f>
        <v>0.27647058823529413</v>
      </c>
      <c r="N8" s="14">
        <f>36/195</f>
        <v>0.18461538461538463</v>
      </c>
      <c r="O8" s="14">
        <f>45/169</f>
        <v>0.26627218934911245</v>
      </c>
      <c r="P8" s="14">
        <f>39/181</f>
        <v>0.2154696132596685</v>
      </c>
      <c r="Q8" s="14">
        <f>44/216</f>
        <v>0.2037037037037037</v>
      </c>
      <c r="R8" s="14">
        <f>49/207</f>
        <v>0.23671497584541062</v>
      </c>
      <c r="S8" s="14">
        <f>53/186</f>
        <v>0.2849462365591398</v>
      </c>
      <c r="T8" s="14">
        <f>39/181</f>
        <v>0.2154696132596685</v>
      </c>
      <c r="U8" s="14">
        <f>37/201</f>
        <v>0.18407960199004975</v>
      </c>
      <c r="V8" s="19" t="s">
        <v>28</v>
      </c>
    </row>
    <row r="9" spans="1:22" ht="14.25">
      <c r="A9" s="19" t="s">
        <v>29</v>
      </c>
      <c r="B9" s="14">
        <f>98/241</f>
        <v>0.4066390041493776</v>
      </c>
      <c r="C9" s="14">
        <f>52/241</f>
        <v>0.2157676348547718</v>
      </c>
      <c r="D9" s="14">
        <f>76/241</f>
        <v>0.3153526970954357</v>
      </c>
      <c r="E9" s="14">
        <f>97/241</f>
        <v>0.4024896265560166</v>
      </c>
      <c r="F9" s="14">
        <f>127/241</f>
        <v>0.5269709543568465</v>
      </c>
      <c r="G9" s="14">
        <f>218/241</f>
        <v>0.9045643153526971</v>
      </c>
      <c r="H9" s="14">
        <f>159/241</f>
        <v>0.6597510373443983</v>
      </c>
      <c r="I9" s="14" t="s">
        <v>20</v>
      </c>
      <c r="J9" s="14">
        <f>34/165</f>
        <v>0.20606060606060606</v>
      </c>
      <c r="K9" s="14">
        <f>42/186</f>
        <v>0.22580645161290322</v>
      </c>
      <c r="L9" s="14">
        <f>30/161</f>
        <v>0.18633540372670807</v>
      </c>
      <c r="M9" s="14">
        <f>41/170</f>
        <v>0.2411764705882353</v>
      </c>
      <c r="N9" s="14">
        <f>33/195</f>
        <v>0.16923076923076924</v>
      </c>
      <c r="O9" s="14">
        <f>38/169</f>
        <v>0.22485207100591717</v>
      </c>
      <c r="P9" s="14">
        <f>30/181</f>
        <v>0.16574585635359115</v>
      </c>
      <c r="Q9" s="14">
        <f>33/216</f>
        <v>0.1527777777777778</v>
      </c>
      <c r="R9" s="14">
        <f>42/207</f>
        <v>0.2028985507246377</v>
      </c>
      <c r="S9" s="14">
        <f>48/186</f>
        <v>0.25806451612903225</v>
      </c>
      <c r="T9" s="14">
        <f>30/181</f>
        <v>0.16574585635359115</v>
      </c>
      <c r="U9" s="14">
        <f>33/201</f>
        <v>0.16417910447761194</v>
      </c>
      <c r="V9" s="19" t="s">
        <v>29</v>
      </c>
    </row>
    <row r="10" spans="1:22" ht="16.5">
      <c r="A10" s="19" t="s">
        <v>31</v>
      </c>
      <c r="B10" s="14">
        <f>141/165</f>
        <v>0.8545454545454545</v>
      </c>
      <c r="C10" s="14">
        <f>119/165</f>
        <v>0.7212121212121212</v>
      </c>
      <c r="D10" s="14">
        <f>128/165</f>
        <v>0.7757575757575758</v>
      </c>
      <c r="E10" s="14">
        <f>131/165</f>
        <v>0.793939393939394</v>
      </c>
      <c r="F10" s="14">
        <f>136/165</f>
        <v>0.8242424242424242</v>
      </c>
      <c r="G10" s="14">
        <f>153/165</f>
        <v>0.9272727272727272</v>
      </c>
      <c r="H10" s="14">
        <f>133/165</f>
        <v>0.806060606060606</v>
      </c>
      <c r="I10" s="14">
        <f>131/165</f>
        <v>0.793939393939394</v>
      </c>
      <c r="J10" s="14" t="s">
        <v>20</v>
      </c>
      <c r="K10" s="14">
        <f>63/124</f>
        <v>0.5080645161290323</v>
      </c>
      <c r="L10" s="14">
        <f>53/134</f>
        <v>0.39552238805970147</v>
      </c>
      <c r="M10" s="14">
        <f>61/116</f>
        <v>0.5258620689655172</v>
      </c>
      <c r="N10" s="14">
        <f>66/136</f>
        <v>0.4852941176470588</v>
      </c>
      <c r="O10" s="14">
        <f>54/117</f>
        <v>0.46153846153846156</v>
      </c>
      <c r="P10" s="14">
        <f>67/124</f>
        <v>0.5403225806451613</v>
      </c>
      <c r="Q10" s="14">
        <f>64/150</f>
        <v>0.4266666666666667</v>
      </c>
      <c r="R10" s="14">
        <f>71/140</f>
        <v>0.5071428571428571</v>
      </c>
      <c r="S10" s="14">
        <f>85/137</f>
        <v>0.6204379562043796</v>
      </c>
      <c r="T10" s="14">
        <f>67/124</f>
        <v>0.5403225806451613</v>
      </c>
      <c r="U10" s="14">
        <f>64/147</f>
        <v>0.43537414965986393</v>
      </c>
      <c r="V10" s="19" t="s">
        <v>31</v>
      </c>
    </row>
    <row r="11" spans="1:22" ht="16.5">
      <c r="A11" s="19" t="s">
        <v>32</v>
      </c>
      <c r="B11" s="14">
        <f>155/186</f>
        <v>0.8333333333333334</v>
      </c>
      <c r="C11" s="14">
        <f>118/186</f>
        <v>0.6344086021505376</v>
      </c>
      <c r="D11" s="14">
        <f>146/186</f>
        <v>0.7849462365591398</v>
      </c>
      <c r="E11" s="14">
        <f>147/186</f>
        <v>0.7903225806451613</v>
      </c>
      <c r="F11" s="14">
        <f>151/186</f>
        <v>0.8118279569892473</v>
      </c>
      <c r="G11" s="14">
        <f>168/186</f>
        <v>0.9032258064516129</v>
      </c>
      <c r="H11" s="14">
        <f>139/186</f>
        <v>0.7473118279569892</v>
      </c>
      <c r="I11" s="14">
        <f>144/186</f>
        <v>0.7741935483870968</v>
      </c>
      <c r="J11" s="14">
        <f>61/124</f>
        <v>0.49193548387096775</v>
      </c>
      <c r="K11" s="14" t="s">
        <v>20</v>
      </c>
      <c r="L11" s="14">
        <f>50/133</f>
        <v>0.37593984962406013</v>
      </c>
      <c r="M11" s="14">
        <f>58/151</f>
        <v>0.3841059602649007</v>
      </c>
      <c r="N11" s="14">
        <f>45/161</f>
        <v>0.2795031055900621</v>
      </c>
      <c r="O11" s="14">
        <f>78/143</f>
        <v>0.5454545454545454</v>
      </c>
      <c r="P11" s="14">
        <f>86/145</f>
        <v>0.593103448275862</v>
      </c>
      <c r="Q11" s="14">
        <f>79/178</f>
        <v>0.4438202247191011</v>
      </c>
      <c r="R11" s="14">
        <f>73/178</f>
        <v>0.4101123595505618</v>
      </c>
      <c r="S11" s="14">
        <f>81/148</f>
        <v>0.5472972972972973</v>
      </c>
      <c r="T11" s="14">
        <f>86/145</f>
        <v>0.593103448275862</v>
      </c>
      <c r="U11" s="14">
        <f>61/162</f>
        <v>0.3765432098765432</v>
      </c>
      <c r="V11" s="19" t="s">
        <v>32</v>
      </c>
    </row>
    <row r="12" spans="1:22" ht="16.5">
      <c r="A12" s="19" t="s">
        <v>33</v>
      </c>
      <c r="B12" s="14">
        <f>137/161</f>
        <v>0.8509316770186336</v>
      </c>
      <c r="C12" s="14">
        <f>118/161</f>
        <v>0.7329192546583851</v>
      </c>
      <c r="D12" s="14">
        <f>130/161</f>
        <v>0.8074534161490683</v>
      </c>
      <c r="E12" s="14">
        <f>136/161</f>
        <v>0.84472049689441</v>
      </c>
      <c r="F12" s="14">
        <f>138/161</f>
        <v>0.8571428571428571</v>
      </c>
      <c r="G12" s="14">
        <f>145/161</f>
        <v>0.9006211180124224</v>
      </c>
      <c r="H12" s="14">
        <f>126/161</f>
        <v>0.782608695652174</v>
      </c>
      <c r="I12" s="14">
        <f>131/161</f>
        <v>0.8136645962732919</v>
      </c>
      <c r="J12" s="14">
        <f>81/134</f>
        <v>0.6044776119402985</v>
      </c>
      <c r="K12" s="14">
        <f>83/133</f>
        <v>0.6240601503759399</v>
      </c>
      <c r="L12" s="14" t="s">
        <v>20</v>
      </c>
      <c r="M12" s="14">
        <f>72/114</f>
        <v>0.631578947368421</v>
      </c>
      <c r="N12" s="14">
        <f>73/139</f>
        <v>0.5251798561151079</v>
      </c>
      <c r="O12" s="14">
        <f>68/117</f>
        <v>0.5811965811965812</v>
      </c>
      <c r="P12" s="14">
        <f>80/128</f>
        <v>0.625</v>
      </c>
      <c r="Q12" s="14">
        <f>71/149</f>
        <v>0.47651006711409394</v>
      </c>
      <c r="R12" s="14">
        <f>79/150</f>
        <v>0.5266666666666666</v>
      </c>
      <c r="S12" s="14">
        <f>103/148</f>
        <v>0.6959459459459459</v>
      </c>
      <c r="T12" s="14">
        <f>80/128</f>
        <v>0.625</v>
      </c>
      <c r="U12" s="14">
        <f>73/143</f>
        <v>0.5104895104895105</v>
      </c>
      <c r="V12" s="19" t="s">
        <v>33</v>
      </c>
    </row>
    <row r="13" spans="1:22" ht="16.5">
      <c r="A13" s="19" t="s">
        <v>34</v>
      </c>
      <c r="B13" s="14">
        <f>140/170</f>
        <v>0.8235294117647058</v>
      </c>
      <c r="C13" s="14">
        <f>92/170</f>
        <v>0.5411764705882353</v>
      </c>
      <c r="D13" s="14">
        <f>127/170</f>
        <v>0.7470588235294118</v>
      </c>
      <c r="E13" s="14">
        <f>134/170</f>
        <v>0.788235294117647</v>
      </c>
      <c r="F13" s="14">
        <f>135/170</f>
        <v>0.7941176470588235</v>
      </c>
      <c r="G13" s="14">
        <f>151/170</f>
        <v>0.888235294117647</v>
      </c>
      <c r="H13" s="14">
        <f>123/170</f>
        <v>0.7235294117647059</v>
      </c>
      <c r="I13" s="14">
        <f>129/170</f>
        <v>0.7588235294117647</v>
      </c>
      <c r="J13" s="14">
        <f>55/116</f>
        <v>0.47413793103448276</v>
      </c>
      <c r="K13" s="14">
        <f>93/151</f>
        <v>0.6158940397350994</v>
      </c>
      <c r="L13" s="14">
        <f>42/114</f>
        <v>0.3684210526315789</v>
      </c>
      <c r="M13" s="14" t="s">
        <v>20</v>
      </c>
      <c r="N13" s="14">
        <f>46/142</f>
        <v>0.323943661971831</v>
      </c>
      <c r="O13" s="14">
        <f>60/136</f>
        <v>0.4411764705882353</v>
      </c>
      <c r="P13" s="14">
        <f>59/132</f>
        <v>0.44696969696969696</v>
      </c>
      <c r="Q13" s="14">
        <f>55/158</f>
        <v>0.34810126582278483</v>
      </c>
      <c r="R13" s="14">
        <f>56/152</f>
        <v>0.3684210526315789</v>
      </c>
      <c r="S13" s="14">
        <f>73/136</f>
        <v>0.5367647058823529</v>
      </c>
      <c r="T13" s="14">
        <f>59/132</f>
        <v>0.44696969696969696</v>
      </c>
      <c r="U13" s="14">
        <f>44/146</f>
        <v>0.3013698630136986</v>
      </c>
      <c r="V13" s="19" t="s">
        <v>34</v>
      </c>
    </row>
    <row r="14" spans="1:22" ht="16.5">
      <c r="A14" s="19" t="s">
        <v>35</v>
      </c>
      <c r="B14" s="14">
        <f>172/195</f>
        <v>0.882051282051282</v>
      </c>
      <c r="C14" s="14">
        <f>144/195</f>
        <v>0.7384615384615385</v>
      </c>
      <c r="D14" s="14">
        <f>163/195</f>
        <v>0.8358974358974359</v>
      </c>
      <c r="E14" s="14">
        <f>160/195</f>
        <v>0.8205128205128205</v>
      </c>
      <c r="F14" s="14">
        <f>163/195</f>
        <v>0.8358974358974359</v>
      </c>
      <c r="G14" s="14">
        <f>179/195</f>
        <v>0.9179487179487179</v>
      </c>
      <c r="H14" s="14">
        <f>159/195</f>
        <v>0.8153846153846154</v>
      </c>
      <c r="I14" s="14">
        <f>162/195</f>
        <v>0.8307692307692308</v>
      </c>
      <c r="J14" s="14">
        <f>70/136</f>
        <v>0.5147058823529411</v>
      </c>
      <c r="K14" s="14">
        <f>116/161</f>
        <v>0.7204968944099379</v>
      </c>
      <c r="L14" s="14">
        <f>66/139</f>
        <v>0.4748201438848921</v>
      </c>
      <c r="M14" s="14">
        <f>96/142</f>
        <v>0.676056338028169</v>
      </c>
      <c r="N14" s="14" t="s">
        <v>20</v>
      </c>
      <c r="O14" s="14">
        <f>87/141</f>
        <v>0.6170212765957447</v>
      </c>
      <c r="P14" s="14">
        <f>115/155</f>
        <v>0.7419354838709677</v>
      </c>
      <c r="Q14" s="14">
        <f>89/177</f>
        <v>0.5028248587570622</v>
      </c>
      <c r="R14" s="14">
        <f>89/184</f>
        <v>0.483695652173913</v>
      </c>
      <c r="S14" s="14">
        <f>92/151</f>
        <v>0.609271523178808</v>
      </c>
      <c r="T14" s="14">
        <f>115/155</f>
        <v>0.7419354838709677</v>
      </c>
      <c r="U14" s="14">
        <f>88/170</f>
        <v>0.5176470588235295</v>
      </c>
      <c r="V14" s="19" t="s">
        <v>35</v>
      </c>
    </row>
    <row r="15" spans="1:22" ht="16.5">
      <c r="A15" s="19" t="s">
        <v>36</v>
      </c>
      <c r="B15" s="14">
        <f>138/169</f>
        <v>0.8165680473372781</v>
      </c>
      <c r="C15" s="14">
        <f>90/169</f>
        <v>0.5325443786982249</v>
      </c>
      <c r="D15" s="14">
        <f>110/169</f>
        <v>0.650887573964497</v>
      </c>
      <c r="E15" s="14">
        <f>125/169</f>
        <v>0.7396449704142012</v>
      </c>
      <c r="F15" s="14">
        <f>129/169</f>
        <v>0.7633136094674556</v>
      </c>
      <c r="G15" s="14">
        <f>155/169</f>
        <v>0.9171597633136095</v>
      </c>
      <c r="H15" s="14">
        <f>124/169</f>
        <v>0.7337278106508875</v>
      </c>
      <c r="I15" s="14">
        <f>131/169</f>
        <v>0.7751479289940828</v>
      </c>
      <c r="J15" s="14">
        <f>63/117</f>
        <v>0.5384615384615384</v>
      </c>
      <c r="K15" s="14">
        <f>65/143</f>
        <v>0.45454545454545453</v>
      </c>
      <c r="L15" s="14">
        <f>49/117</f>
        <v>0.4188034188034188</v>
      </c>
      <c r="M15" s="14">
        <f>76/136</f>
        <v>0.5588235294117647</v>
      </c>
      <c r="N15" s="14">
        <f>54/141</f>
        <v>0.3829787234042553</v>
      </c>
      <c r="O15" s="14" t="s">
        <v>20</v>
      </c>
      <c r="P15" s="14">
        <f>54/144</f>
        <v>0.375</v>
      </c>
      <c r="Q15" s="14">
        <f>45/162</f>
        <v>0.2777777777777778</v>
      </c>
      <c r="R15" s="14">
        <f>57/156</f>
        <v>0.36538461538461536</v>
      </c>
      <c r="S15" s="14">
        <f>84/132</f>
        <v>0.6363636363636364</v>
      </c>
      <c r="T15" s="14">
        <f>54/144</f>
        <v>0.375</v>
      </c>
      <c r="U15" s="14">
        <f>40/148</f>
        <v>0.2702702702702703</v>
      </c>
      <c r="V15" s="19" t="s">
        <v>36</v>
      </c>
    </row>
    <row r="16" spans="1:22" ht="16.5">
      <c r="A16" s="19" t="s">
        <v>37</v>
      </c>
      <c r="B16" s="14">
        <f>131/181</f>
        <v>0.7237569060773481</v>
      </c>
      <c r="C16" s="14">
        <f>72/181</f>
        <v>0.39779005524861877</v>
      </c>
      <c r="D16" s="14">
        <f>137/181</f>
        <v>0.7569060773480663</v>
      </c>
      <c r="E16" s="14">
        <f>156/181</f>
        <v>0.861878453038674</v>
      </c>
      <c r="F16" s="14">
        <f>141/181</f>
        <v>0.7790055248618785</v>
      </c>
      <c r="G16" s="14">
        <f>159/181</f>
        <v>0.8784530386740331</v>
      </c>
      <c r="H16" s="14">
        <f>142/181</f>
        <v>0.7845303867403315</v>
      </c>
      <c r="I16" s="14">
        <f>151/181</f>
        <v>0.8342541436464088</v>
      </c>
      <c r="J16" s="14">
        <f>57/124</f>
        <v>0.4596774193548387</v>
      </c>
      <c r="K16" s="14">
        <f>59/145</f>
        <v>0.4068965517241379</v>
      </c>
      <c r="L16" s="14">
        <f>48/128</f>
        <v>0.375</v>
      </c>
      <c r="M16" s="14">
        <f>73/132</f>
        <v>0.553030303030303</v>
      </c>
      <c r="N16" s="14">
        <f>40/155</f>
        <v>0.25806451612903225</v>
      </c>
      <c r="O16" s="14">
        <f>90/144</f>
        <v>0.625</v>
      </c>
      <c r="P16" s="14" t="s">
        <v>20</v>
      </c>
      <c r="Q16" s="14">
        <f>37/160</f>
        <v>0.23125</v>
      </c>
      <c r="R16" s="14">
        <f>37/164</f>
        <v>0.22560975609756098</v>
      </c>
      <c r="S16" s="14">
        <f>78/138</f>
        <v>0.5652173913043478</v>
      </c>
      <c r="T16" s="14">
        <f>1/181</f>
        <v>0.0055248618784530384</v>
      </c>
      <c r="U16" s="14">
        <f>28/148</f>
        <v>0.1891891891891892</v>
      </c>
      <c r="V16" s="19" t="s">
        <v>37</v>
      </c>
    </row>
    <row r="17" spans="1:22" ht="16.5">
      <c r="A17" s="19" t="s">
        <v>38</v>
      </c>
      <c r="B17" s="14">
        <f>200/216</f>
        <v>0.9259259259259259</v>
      </c>
      <c r="C17" s="14">
        <f>189/216</f>
        <v>0.875</v>
      </c>
      <c r="D17" s="14">
        <f>184/216</f>
        <v>0.8518518518518519</v>
      </c>
      <c r="E17" s="14">
        <f>185/216</f>
        <v>0.8564814814814815</v>
      </c>
      <c r="F17" s="14">
        <f>199/216</f>
        <v>0.9212962962962963</v>
      </c>
      <c r="G17" s="14">
        <f>204/216</f>
        <v>0.9444444444444444</v>
      </c>
      <c r="H17" s="14">
        <f>172/216</f>
        <v>0.7962962962962963</v>
      </c>
      <c r="I17" s="14">
        <f>183/216</f>
        <v>0.8472222222222222</v>
      </c>
      <c r="J17" s="14">
        <f>86/150</f>
        <v>0.5733333333333334</v>
      </c>
      <c r="K17" s="14">
        <f>99/178</f>
        <v>0.5561797752808989</v>
      </c>
      <c r="L17" s="14">
        <f>78/149</f>
        <v>0.5234899328859061</v>
      </c>
      <c r="M17" s="14">
        <f>103/158</f>
        <v>0.6518987341772152</v>
      </c>
      <c r="N17" s="14">
        <f>88/177</f>
        <v>0.4971751412429379</v>
      </c>
      <c r="O17" s="14">
        <f>117/162</f>
        <v>0.7222222222222222</v>
      </c>
      <c r="P17" s="14">
        <f>123/160</f>
        <v>0.76875</v>
      </c>
      <c r="Q17" s="14" t="s">
        <v>20</v>
      </c>
      <c r="R17" s="14">
        <f>97/189</f>
        <v>0.5132275132275133</v>
      </c>
      <c r="S17" s="14">
        <f>105/171</f>
        <v>0.6140350877192983</v>
      </c>
      <c r="T17" s="14">
        <f>114/160</f>
        <v>0.7125</v>
      </c>
      <c r="U17" s="14">
        <f>29/196</f>
        <v>0.14795918367346939</v>
      </c>
      <c r="V17" s="19" t="s">
        <v>38</v>
      </c>
    </row>
    <row r="18" spans="1:22" ht="16.5">
      <c r="A18" s="19" t="s">
        <v>39</v>
      </c>
      <c r="B18" s="14">
        <f>175/207</f>
        <v>0.8454106280193237</v>
      </c>
      <c r="C18" s="14">
        <f>141/207</f>
        <v>0.6811594202898551</v>
      </c>
      <c r="D18" s="14">
        <f>166/207</f>
        <v>0.8019323671497585</v>
      </c>
      <c r="E18" s="14">
        <f>167/207</f>
        <v>0.8067632850241546</v>
      </c>
      <c r="F18" s="14">
        <f>175/207</f>
        <v>0.8454106280193237</v>
      </c>
      <c r="G18" s="14">
        <f>187/207</f>
        <v>0.9033816425120773</v>
      </c>
      <c r="H18" s="14">
        <f>158/207</f>
        <v>0.7632850241545893</v>
      </c>
      <c r="I18" s="14">
        <f>165/207</f>
        <v>0.7971014492753623</v>
      </c>
      <c r="J18" s="14">
        <f>69/140</f>
        <v>0.4928571428571429</v>
      </c>
      <c r="K18" s="14">
        <f>105/178</f>
        <v>0.5898876404494382</v>
      </c>
      <c r="L18" s="14">
        <f>71/150</f>
        <v>0.47333333333333333</v>
      </c>
      <c r="M18" s="14">
        <f>96/152</f>
        <v>0.631578947368421</v>
      </c>
      <c r="N18" s="14">
        <f>95/184</f>
        <v>0.5163043478260869</v>
      </c>
      <c r="O18" s="14">
        <f>99/156</f>
        <v>0.6346153846153846</v>
      </c>
      <c r="P18" s="14">
        <f>127/164</f>
        <v>0.774390243902439</v>
      </c>
      <c r="Q18" s="14">
        <f>92/189</f>
        <v>0.48677248677248675</v>
      </c>
      <c r="R18" s="14" t="s">
        <v>20</v>
      </c>
      <c r="S18" s="14">
        <f>94/165</f>
        <v>0.5696969696969697</v>
      </c>
      <c r="T18" s="14">
        <f>121/164</f>
        <v>0.7378048780487805</v>
      </c>
      <c r="U18" s="14">
        <f>82/175</f>
        <v>0.4685714285714286</v>
      </c>
      <c r="V18" s="19" t="s">
        <v>39</v>
      </c>
    </row>
    <row r="19" spans="1:22" ht="16.5">
      <c r="A19" s="19" t="s">
        <v>30</v>
      </c>
      <c r="B19" s="14">
        <f>136/186</f>
        <v>0.7311827956989247</v>
      </c>
      <c r="C19" s="14">
        <f>111/186</f>
        <v>0.5967741935483871</v>
      </c>
      <c r="D19" s="14">
        <f>138/186</f>
        <v>0.7419354838709677</v>
      </c>
      <c r="E19" s="14">
        <f>143/186</f>
        <v>0.7688172043010753</v>
      </c>
      <c r="F19" s="14">
        <f>145/186</f>
        <v>0.7795698924731183</v>
      </c>
      <c r="G19" s="14">
        <f>170/186</f>
        <v>0.9139784946236559</v>
      </c>
      <c r="H19" s="14">
        <f>133/186</f>
        <v>0.7150537634408602</v>
      </c>
      <c r="I19" s="14">
        <f>138/186</f>
        <v>0.7419354838709677</v>
      </c>
      <c r="J19" s="14">
        <f>52/137</f>
        <v>0.3795620437956204</v>
      </c>
      <c r="K19" s="14">
        <f>67/148</f>
        <v>0.4527027027027027</v>
      </c>
      <c r="L19" s="14">
        <f>45/148</f>
        <v>0.30405405405405406</v>
      </c>
      <c r="M19" s="14">
        <f>63/136</f>
        <v>0.4632352941176471</v>
      </c>
      <c r="N19" s="14">
        <f>59/151</f>
        <v>0.39072847682119205</v>
      </c>
      <c r="O19" s="14">
        <f>48/132</f>
        <v>0.36363636363636365</v>
      </c>
      <c r="P19" s="14">
        <f>60/138</f>
        <v>0.43478260869565216</v>
      </c>
      <c r="Q19" s="14">
        <f>66/171</f>
        <v>0.38596491228070173</v>
      </c>
      <c r="R19" s="14">
        <f>71/165</f>
        <v>0.4303030303030303</v>
      </c>
      <c r="S19" s="14" t="s">
        <v>20</v>
      </c>
      <c r="T19" s="14">
        <f>50/138</f>
        <v>0.36231884057971014</v>
      </c>
      <c r="U19" s="14">
        <f>22/165</f>
        <v>0.13333333333333333</v>
      </c>
      <c r="V19" s="19" t="s">
        <v>30</v>
      </c>
    </row>
    <row r="20" spans="1:22" ht="16.5">
      <c r="A20" s="19" t="s">
        <v>40</v>
      </c>
      <c r="B20" s="14">
        <f>131/181</f>
        <v>0.7237569060773481</v>
      </c>
      <c r="C20" s="14">
        <f>72/181</f>
        <v>0.39779005524861877</v>
      </c>
      <c r="D20" s="14">
        <f>137/181</f>
        <v>0.7569060773480663</v>
      </c>
      <c r="E20" s="14">
        <f>156/181</f>
        <v>0.861878453038674</v>
      </c>
      <c r="F20" s="14">
        <f>141/181</f>
        <v>0.7790055248618785</v>
      </c>
      <c r="G20" s="14">
        <f>159/181</f>
        <v>0.8784530386740331</v>
      </c>
      <c r="H20" s="14">
        <f>142/181</f>
        <v>0.7845303867403315</v>
      </c>
      <c r="I20" s="14">
        <f>151/181</f>
        <v>0.8342541436464088</v>
      </c>
      <c r="J20" s="14">
        <f>57/124</f>
        <v>0.4596774193548387</v>
      </c>
      <c r="K20" s="14">
        <f>59/145</f>
        <v>0.4068965517241379</v>
      </c>
      <c r="L20" s="14">
        <f>48/128</f>
        <v>0.375</v>
      </c>
      <c r="M20" s="14">
        <f>73/132</f>
        <v>0.553030303030303</v>
      </c>
      <c r="N20" s="14">
        <f>40/155</f>
        <v>0.25806451612903225</v>
      </c>
      <c r="O20" s="14">
        <f>90/144</f>
        <v>0.625</v>
      </c>
      <c r="P20" s="14">
        <f>180/181</f>
        <v>0.994475138121547</v>
      </c>
      <c r="Q20" s="14">
        <f>46/160</f>
        <v>0.2875</v>
      </c>
      <c r="R20" s="14">
        <f>43/164</f>
        <v>0.2621951219512195</v>
      </c>
      <c r="S20" s="14">
        <f>88/138</f>
        <v>0.6376811594202898</v>
      </c>
      <c r="T20" s="14" t="s">
        <v>20</v>
      </c>
      <c r="U20" s="14">
        <f>28/148</f>
        <v>0.1891891891891892</v>
      </c>
      <c r="V20" s="19" t="s">
        <v>40</v>
      </c>
    </row>
    <row r="21" spans="1:22" ht="16.5">
      <c r="A21" s="19" t="s">
        <v>41</v>
      </c>
      <c r="B21" s="14">
        <f>179/201</f>
        <v>0.8905472636815921</v>
      </c>
      <c r="C21" s="14">
        <f>162/201</f>
        <v>0.8059701492537313</v>
      </c>
      <c r="D21" s="14">
        <f>175/201</f>
        <v>0.8706467661691543</v>
      </c>
      <c r="E21" s="14">
        <f>177/201</f>
        <v>0.8805970149253731</v>
      </c>
      <c r="F21" s="14">
        <f>188/201</f>
        <v>0.9353233830845771</v>
      </c>
      <c r="G21" s="14">
        <f>187/201</f>
        <v>0.9303482587064676</v>
      </c>
      <c r="H21" s="14">
        <f>164/201</f>
        <v>0.8159203980099502</v>
      </c>
      <c r="I21" s="14">
        <f>168/201</f>
        <v>0.835820895522388</v>
      </c>
      <c r="J21" s="14">
        <f>83/147</f>
        <v>0.564625850340136</v>
      </c>
      <c r="K21" s="14">
        <f>101/162</f>
        <v>0.6234567901234568</v>
      </c>
      <c r="L21" s="14">
        <f>70/143</f>
        <v>0.48951048951048953</v>
      </c>
      <c r="M21" s="14">
        <f>102/146</f>
        <v>0.6986301369863014</v>
      </c>
      <c r="N21" s="14">
        <f>82/170</f>
        <v>0.4823529411764706</v>
      </c>
      <c r="O21" s="14">
        <f>108/148</f>
        <v>0.7297297297297297</v>
      </c>
      <c r="P21" s="14">
        <f>120/148</f>
        <v>0.8108108108108109</v>
      </c>
      <c r="Q21" s="14">
        <f>167/196</f>
        <v>0.8520408163265306</v>
      </c>
      <c r="R21" s="14">
        <f>93/175</f>
        <v>0.5314285714285715</v>
      </c>
      <c r="S21" s="14">
        <f>143/165</f>
        <v>0.8666666666666667</v>
      </c>
      <c r="T21" s="14">
        <f>120/148</f>
        <v>0.8108108108108109</v>
      </c>
      <c r="U21" s="14" t="s">
        <v>20</v>
      </c>
      <c r="V21" s="19" t="s">
        <v>41</v>
      </c>
    </row>
  </sheetData>
  <sheetProtection/>
  <conditionalFormatting sqref="B2:U21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Z19094"/>
  <sheetViews>
    <sheetView zoomScalePageLayoutView="0" workbookViewId="0" topLeftCell="A1">
      <selection activeCell="A1" sqref="A1:T1"/>
    </sheetView>
  </sheetViews>
  <sheetFormatPr defaultColWidth="9.140625" defaultRowHeight="12.75"/>
  <cols>
    <col min="1" max="1" width="9.00390625" style="15" bestFit="1" customWidth="1"/>
    <col min="2" max="2" width="9.8515625" style="15" bestFit="1" customWidth="1"/>
    <col min="3" max="4" width="9.00390625" style="15" bestFit="1" customWidth="1"/>
    <col min="5" max="5" width="9.28125" style="15" bestFit="1" customWidth="1"/>
    <col min="6" max="6" width="9.140625" style="15" bestFit="1" customWidth="1"/>
    <col min="7" max="7" width="9.421875" style="15" bestFit="1" customWidth="1"/>
    <col min="8" max="8" width="9.28125" style="15" bestFit="1" customWidth="1"/>
    <col min="9" max="10" width="13.421875" style="15" bestFit="1" customWidth="1"/>
    <col min="11" max="12" width="13.28125" style="15" bestFit="1" customWidth="1"/>
    <col min="13" max="14" width="17.421875" style="15" bestFit="1" customWidth="1"/>
    <col min="15" max="16" width="17.57421875" style="15" bestFit="1" customWidth="1"/>
    <col min="17" max="18" width="17.28125" style="15" bestFit="1" customWidth="1"/>
    <col min="19" max="20" width="17.421875" style="15" bestFit="1" customWidth="1"/>
    <col min="23" max="25" width="9.140625" style="15" customWidth="1"/>
    <col min="26" max="26" width="7.421875" style="15" bestFit="1" customWidth="1"/>
    <col min="27" max="16384" width="9.140625" style="15" customWidth="1"/>
  </cols>
  <sheetData>
    <row r="1" spans="1:26" ht="16.5">
      <c r="A1" s="1" t="s">
        <v>0</v>
      </c>
      <c r="B1" s="16" t="s">
        <v>1</v>
      </c>
      <c r="C1" s="16" t="s">
        <v>3</v>
      </c>
      <c r="D1" s="16" t="s">
        <v>2</v>
      </c>
      <c r="E1" s="16" t="s">
        <v>7</v>
      </c>
      <c r="F1" s="16" t="s">
        <v>6</v>
      </c>
      <c r="G1" s="16" t="s">
        <v>5</v>
      </c>
      <c r="H1" s="16" t="s">
        <v>4</v>
      </c>
      <c r="I1" s="16" t="s">
        <v>8</v>
      </c>
      <c r="J1" s="16" t="s">
        <v>9</v>
      </c>
      <c r="K1" s="16" t="s">
        <v>10</v>
      </c>
      <c r="L1" s="16" t="s">
        <v>11</v>
      </c>
      <c r="M1" s="16" t="s">
        <v>12</v>
      </c>
      <c r="N1" s="16" t="s">
        <v>13</v>
      </c>
      <c r="O1" s="16" t="s">
        <v>14</v>
      </c>
      <c r="P1" s="16" t="s">
        <v>15</v>
      </c>
      <c r="Q1" s="16" t="s">
        <v>16</v>
      </c>
      <c r="R1" s="16" t="s">
        <v>17</v>
      </c>
      <c r="S1" s="16" t="s">
        <v>18</v>
      </c>
      <c r="T1" s="16" t="s">
        <v>19</v>
      </c>
      <c r="Z1" s="13"/>
    </row>
    <row r="2" spans="1:26" ht="12.75">
      <c r="A2" s="2">
        <v>38</v>
      </c>
      <c r="B2" s="11">
        <v>13</v>
      </c>
      <c r="C2" s="4">
        <v>16</v>
      </c>
      <c r="D2" s="7">
        <v>71</v>
      </c>
      <c r="E2" s="10">
        <v>1</v>
      </c>
      <c r="F2" s="8">
        <v>544</v>
      </c>
      <c r="G2" s="10">
        <v>464</v>
      </c>
      <c r="H2" s="8">
        <v>411</v>
      </c>
      <c r="I2" s="11"/>
      <c r="J2" s="11">
        <v>4</v>
      </c>
      <c r="K2" s="11"/>
      <c r="L2" s="11">
        <v>4</v>
      </c>
      <c r="M2" s="11">
        <v>7</v>
      </c>
      <c r="N2" s="11">
        <v>17</v>
      </c>
      <c r="O2" s="11">
        <v>7</v>
      </c>
      <c r="P2" s="11"/>
      <c r="Q2" s="11">
        <v>5</v>
      </c>
      <c r="R2" s="11"/>
      <c r="S2" s="11">
        <v>7</v>
      </c>
      <c r="T2" s="11"/>
      <c r="Z2" s="11"/>
    </row>
    <row r="3" spans="1:8" ht="12.75">
      <c r="A3" s="2"/>
      <c r="C3" s="4"/>
      <c r="D3" s="7"/>
      <c r="E3" s="10"/>
      <c r="F3" s="8"/>
      <c r="G3" s="10"/>
      <c r="H3" s="8"/>
    </row>
    <row r="4" spans="1:26" ht="12.75">
      <c r="A4" s="2">
        <v>34</v>
      </c>
      <c r="B4" s="11">
        <v>6</v>
      </c>
      <c r="C4" s="4">
        <v>8</v>
      </c>
      <c r="D4" s="7">
        <v>16</v>
      </c>
      <c r="E4" s="10">
        <v>3</v>
      </c>
      <c r="F4" s="8">
        <v>540</v>
      </c>
      <c r="G4" s="10">
        <v>1</v>
      </c>
      <c r="H4" s="8">
        <v>347</v>
      </c>
      <c r="I4" s="11"/>
      <c r="J4" s="11">
        <v>2</v>
      </c>
      <c r="K4" s="11"/>
      <c r="L4" s="11">
        <v>6</v>
      </c>
      <c r="M4" s="11"/>
      <c r="N4" s="11">
        <v>5</v>
      </c>
      <c r="O4" s="11">
        <v>1</v>
      </c>
      <c r="P4" s="11">
        <v>16</v>
      </c>
      <c r="Q4" s="11">
        <v>2</v>
      </c>
      <c r="R4" s="11"/>
      <c r="S4" s="11">
        <v>1</v>
      </c>
      <c r="T4" s="11"/>
      <c r="Z4" s="11"/>
    </row>
    <row r="5" spans="1:8" ht="12.75">
      <c r="A5" s="2"/>
      <c r="C5" s="4"/>
      <c r="D5" s="7"/>
      <c r="E5" s="10"/>
      <c r="F5" s="8"/>
      <c r="G5" s="10"/>
      <c r="H5" s="8"/>
    </row>
    <row r="6" spans="1:8" ht="12.75">
      <c r="A6" s="2"/>
      <c r="C6" s="4"/>
      <c r="D6" s="7"/>
      <c r="E6" s="10"/>
      <c r="F6" s="8"/>
      <c r="G6" s="10"/>
      <c r="H6" s="8"/>
    </row>
    <row r="7" spans="1:8" ht="12.75">
      <c r="A7" s="2"/>
      <c r="C7" s="4"/>
      <c r="D7" s="7"/>
      <c r="E7" s="10"/>
      <c r="F7" s="8"/>
      <c r="G7" s="10"/>
      <c r="H7" s="8"/>
    </row>
    <row r="8" spans="1:26" ht="12.75">
      <c r="A8" s="2">
        <v>7</v>
      </c>
      <c r="B8" s="11">
        <v>8</v>
      </c>
      <c r="C8" s="4">
        <v>8</v>
      </c>
      <c r="D8" s="7">
        <v>16</v>
      </c>
      <c r="E8" s="10">
        <v>1</v>
      </c>
      <c r="F8" s="8">
        <v>9</v>
      </c>
      <c r="G8" s="10">
        <v>1</v>
      </c>
      <c r="H8" s="8">
        <v>58</v>
      </c>
      <c r="I8" s="11">
        <v>5</v>
      </c>
      <c r="J8" s="11">
        <v>1</v>
      </c>
      <c r="K8" s="11">
        <v>37</v>
      </c>
      <c r="L8" s="11">
        <v>1</v>
      </c>
      <c r="M8" s="11"/>
      <c r="N8" s="11">
        <v>2</v>
      </c>
      <c r="O8" s="11">
        <v>4</v>
      </c>
      <c r="P8" s="11">
        <v>2</v>
      </c>
      <c r="Q8" s="11">
        <v>7</v>
      </c>
      <c r="R8" s="11">
        <v>17</v>
      </c>
      <c r="S8" s="11">
        <v>4</v>
      </c>
      <c r="T8" s="11">
        <v>16</v>
      </c>
      <c r="Z8" s="11"/>
    </row>
    <row r="9" spans="1:8" ht="12.75">
      <c r="A9" s="2"/>
      <c r="C9" s="4"/>
      <c r="D9" s="7"/>
      <c r="E9" s="10"/>
      <c r="F9" s="8"/>
      <c r="G9" s="10"/>
      <c r="H9" s="8"/>
    </row>
    <row r="10" spans="1:8" ht="12.75">
      <c r="A10" s="2"/>
      <c r="C10" s="4"/>
      <c r="D10" s="7"/>
      <c r="E10" s="10"/>
      <c r="F10" s="8"/>
      <c r="G10" s="10"/>
      <c r="H10" s="8"/>
    </row>
    <row r="11" spans="1:8" ht="12.75">
      <c r="A11" s="2"/>
      <c r="C11" s="4"/>
      <c r="D11" s="7"/>
      <c r="E11" s="10"/>
      <c r="F11" s="8"/>
      <c r="G11" s="10"/>
      <c r="H11" s="8"/>
    </row>
    <row r="12" spans="1:8" ht="12.75">
      <c r="A12" s="2"/>
      <c r="C12" s="4"/>
      <c r="D12" s="7"/>
      <c r="E12" s="10"/>
      <c r="F12" s="8"/>
      <c r="G12" s="10"/>
      <c r="H12" s="8"/>
    </row>
    <row r="13" spans="1:8" ht="12.75">
      <c r="A13" s="2"/>
      <c r="C13" s="4"/>
      <c r="D13" s="7"/>
      <c r="E13" s="10"/>
      <c r="F13" s="8"/>
      <c r="G13" s="10"/>
      <c r="H13" s="8"/>
    </row>
    <row r="14" spans="1:8" ht="12.75">
      <c r="A14" s="2"/>
      <c r="C14" s="4"/>
      <c r="D14" s="7"/>
      <c r="E14" s="10"/>
      <c r="F14" s="8"/>
      <c r="G14" s="10"/>
      <c r="H14" s="8"/>
    </row>
    <row r="15" spans="1:8" ht="12.75">
      <c r="A15" s="2"/>
      <c r="C15" s="2"/>
      <c r="D15" s="5"/>
      <c r="E15" s="10"/>
      <c r="F15" s="8"/>
      <c r="G15" s="10"/>
      <c r="H15" s="8"/>
    </row>
    <row r="16" spans="1:8" ht="12.75">
      <c r="A16" s="2"/>
      <c r="C16" s="2"/>
      <c r="D16" s="5"/>
      <c r="E16" s="10"/>
      <c r="F16" s="8"/>
      <c r="G16" s="10"/>
      <c r="H16" s="8"/>
    </row>
    <row r="17" spans="1:8" ht="12.75">
      <c r="A17" s="2"/>
      <c r="C17" s="2"/>
      <c r="D17" s="5"/>
      <c r="E17" s="10"/>
      <c r="F17" s="8"/>
      <c r="G17" s="10"/>
      <c r="H17" s="9"/>
    </row>
    <row r="18" spans="1:8" ht="12.75">
      <c r="A18" s="2"/>
      <c r="C18" s="2"/>
      <c r="D18" s="5"/>
      <c r="E18" s="10"/>
      <c r="F18" s="8"/>
      <c r="G18" s="10"/>
      <c r="H18" s="8"/>
    </row>
    <row r="19" spans="1:8" ht="12.75">
      <c r="A19" s="2"/>
      <c r="C19" s="2"/>
      <c r="D19" s="5"/>
      <c r="E19" s="10"/>
      <c r="F19" s="8"/>
      <c r="G19" s="10"/>
      <c r="H19" s="8"/>
    </row>
    <row r="20" spans="1:26" ht="12.75">
      <c r="A20" s="2">
        <v>17</v>
      </c>
      <c r="B20" s="11">
        <v>3</v>
      </c>
      <c r="C20" s="2">
        <v>7</v>
      </c>
      <c r="D20" s="5">
        <v>17</v>
      </c>
      <c r="E20" s="10">
        <v>12</v>
      </c>
      <c r="F20" s="8">
        <v>572</v>
      </c>
      <c r="G20" s="10">
        <v>1</v>
      </c>
      <c r="H20" s="8">
        <v>356</v>
      </c>
      <c r="I20" s="11">
        <v>1</v>
      </c>
      <c r="J20" s="11">
        <v>4</v>
      </c>
      <c r="K20" s="11"/>
      <c r="L20" s="11">
        <v>4</v>
      </c>
      <c r="M20" s="11"/>
      <c r="N20" s="11">
        <v>1</v>
      </c>
      <c r="O20" s="11"/>
      <c r="P20" s="11">
        <v>2</v>
      </c>
      <c r="Q20" s="11">
        <v>1</v>
      </c>
      <c r="R20" s="11"/>
      <c r="S20" s="11"/>
      <c r="T20" s="11"/>
      <c r="Z20" s="11"/>
    </row>
    <row r="21" spans="1:8" ht="12.75">
      <c r="A21" s="2"/>
      <c r="C21" s="2"/>
      <c r="D21" s="5"/>
      <c r="E21" s="10"/>
      <c r="F21" s="8"/>
      <c r="G21" s="10"/>
      <c r="H21" s="8"/>
    </row>
    <row r="22" spans="1:26" ht="12.75">
      <c r="A22" s="2">
        <v>1</v>
      </c>
      <c r="B22" s="11">
        <v>7</v>
      </c>
      <c r="C22" s="2">
        <v>7</v>
      </c>
      <c r="D22" s="5">
        <v>16</v>
      </c>
      <c r="E22" s="10">
        <v>93</v>
      </c>
      <c r="F22" s="8">
        <v>235</v>
      </c>
      <c r="G22" s="10">
        <v>1</v>
      </c>
      <c r="H22" s="8">
        <v>324</v>
      </c>
      <c r="I22" s="11"/>
      <c r="J22" s="11">
        <v>21</v>
      </c>
      <c r="K22" s="11">
        <v>2</v>
      </c>
      <c r="L22" s="11">
        <v>21</v>
      </c>
      <c r="M22" s="11">
        <v>48</v>
      </c>
      <c r="N22" s="11">
        <v>27</v>
      </c>
      <c r="O22" s="11">
        <v>3</v>
      </c>
      <c r="P22" s="11">
        <v>28</v>
      </c>
      <c r="Q22" s="11">
        <v>24</v>
      </c>
      <c r="R22" s="11">
        <v>5</v>
      </c>
      <c r="S22" s="11">
        <v>3</v>
      </c>
      <c r="T22" s="11"/>
      <c r="Z22" s="11"/>
    </row>
    <row r="23" spans="1:8" ht="12.75">
      <c r="A23" s="2"/>
      <c r="C23" s="2"/>
      <c r="D23" s="5"/>
      <c r="E23" s="10"/>
      <c r="F23" s="8"/>
      <c r="G23" s="10"/>
      <c r="H23" s="8"/>
    </row>
    <row r="24" spans="1:8" ht="12.75">
      <c r="A24" s="2"/>
      <c r="C24" s="2"/>
      <c r="D24" s="5"/>
      <c r="E24" s="10"/>
      <c r="F24" s="8"/>
      <c r="G24" s="10"/>
      <c r="H24" s="8"/>
    </row>
    <row r="25" spans="1:8" ht="12.75">
      <c r="A25" s="2"/>
      <c r="C25" s="2"/>
      <c r="D25" s="5"/>
      <c r="E25" s="10"/>
      <c r="F25" s="8"/>
      <c r="G25" s="10"/>
      <c r="H25" s="8"/>
    </row>
    <row r="26" spans="1:8" ht="12.75">
      <c r="A26" s="2"/>
      <c r="C26" s="2"/>
      <c r="D26" s="5"/>
      <c r="E26" s="10"/>
      <c r="F26" s="8"/>
      <c r="G26" s="10"/>
      <c r="H26" s="8"/>
    </row>
    <row r="27" spans="1:8" ht="12.75">
      <c r="A27" s="2"/>
      <c r="C27" s="2"/>
      <c r="D27" s="5"/>
      <c r="E27" s="10"/>
      <c r="F27" s="8"/>
      <c r="G27" s="10"/>
      <c r="H27" s="8"/>
    </row>
    <row r="28" spans="1:26" ht="12.75">
      <c r="A28" s="2">
        <v>3</v>
      </c>
      <c r="B28" s="11">
        <v>1</v>
      </c>
      <c r="C28" s="2">
        <v>7</v>
      </c>
      <c r="D28" s="5">
        <v>16</v>
      </c>
      <c r="E28" s="10">
        <v>7</v>
      </c>
      <c r="F28" s="8">
        <v>546</v>
      </c>
      <c r="G28" s="10">
        <v>1</v>
      </c>
      <c r="H28" s="8">
        <v>341</v>
      </c>
      <c r="I28" s="11"/>
      <c r="J28" s="11">
        <v>1</v>
      </c>
      <c r="K28" s="11"/>
      <c r="L28" s="11">
        <v>1</v>
      </c>
      <c r="M28" s="11"/>
      <c r="N28" s="11">
        <v>1</v>
      </c>
      <c r="O28" s="11">
        <v>47</v>
      </c>
      <c r="P28" s="11">
        <v>1</v>
      </c>
      <c r="Q28" s="11">
        <v>1</v>
      </c>
      <c r="R28" s="11"/>
      <c r="S28" s="11">
        <v>47</v>
      </c>
      <c r="T28" s="11"/>
      <c r="Z28" s="11"/>
    </row>
    <row r="29" spans="1:8" ht="12.75">
      <c r="A29" s="2"/>
      <c r="C29" s="2"/>
      <c r="D29" s="5"/>
      <c r="E29" s="10"/>
      <c r="F29" s="8"/>
      <c r="G29" s="10"/>
      <c r="H29" s="8"/>
    </row>
    <row r="30" spans="1:8" ht="12.75">
      <c r="A30" s="2"/>
      <c r="C30" s="2"/>
      <c r="D30" s="5"/>
      <c r="E30" s="10"/>
      <c r="F30" s="8"/>
      <c r="G30" s="10"/>
      <c r="H30" s="8"/>
    </row>
    <row r="31" spans="1:26" ht="12.75">
      <c r="A31" s="2">
        <v>291</v>
      </c>
      <c r="B31" s="11">
        <v>52</v>
      </c>
      <c r="C31" s="2">
        <v>7</v>
      </c>
      <c r="D31" s="5">
        <v>16</v>
      </c>
      <c r="E31" s="10">
        <v>7</v>
      </c>
      <c r="F31" s="8">
        <v>551</v>
      </c>
      <c r="G31" s="10">
        <v>1</v>
      </c>
      <c r="H31" s="8">
        <v>344</v>
      </c>
      <c r="I31" s="11"/>
      <c r="J31" s="11">
        <v>85</v>
      </c>
      <c r="K31" s="11"/>
      <c r="L31" s="11">
        <v>81</v>
      </c>
      <c r="M31" s="11"/>
      <c r="N31" s="11">
        <v>34</v>
      </c>
      <c r="O31" s="11">
        <v>27</v>
      </c>
      <c r="P31" s="11">
        <v>131</v>
      </c>
      <c r="Q31" s="11">
        <v>12</v>
      </c>
      <c r="R31" s="11"/>
      <c r="S31" s="11">
        <v>27</v>
      </c>
      <c r="T31" s="11"/>
      <c r="Z31" s="11"/>
    </row>
    <row r="32" spans="1:8" ht="12.75">
      <c r="A32" s="2"/>
      <c r="C32" s="2"/>
      <c r="D32" s="6"/>
      <c r="E32" s="10"/>
      <c r="F32" s="8"/>
      <c r="G32" s="10"/>
      <c r="H32" s="8"/>
    </row>
    <row r="33" spans="1:26" ht="12.75">
      <c r="A33" s="2">
        <v>6</v>
      </c>
      <c r="B33" s="11">
        <v>1</v>
      </c>
      <c r="C33" s="2">
        <v>9</v>
      </c>
      <c r="D33" s="5">
        <v>19</v>
      </c>
      <c r="E33" s="10">
        <v>2</v>
      </c>
      <c r="F33" s="8">
        <v>9</v>
      </c>
      <c r="G33" s="10">
        <v>1</v>
      </c>
      <c r="H33" s="8">
        <v>374</v>
      </c>
      <c r="J33" s="11">
        <v>1</v>
      </c>
      <c r="K33" s="11">
        <v>3</v>
      </c>
      <c r="L33" s="11">
        <v>1</v>
      </c>
      <c r="M33" s="11">
        <v>5</v>
      </c>
      <c r="N33" s="11">
        <v>1</v>
      </c>
      <c r="O33" s="11">
        <v>6</v>
      </c>
      <c r="P33" s="11">
        <v>1</v>
      </c>
      <c r="Q33" s="11">
        <v>1</v>
      </c>
      <c r="R33" s="11">
        <v>5</v>
      </c>
      <c r="S33" s="11">
        <v>6</v>
      </c>
      <c r="T33" s="11"/>
      <c r="Z33" s="11"/>
    </row>
    <row r="34" spans="1:8" ht="12.75">
      <c r="A34" s="2"/>
      <c r="C34" s="2"/>
      <c r="D34" s="5"/>
      <c r="E34" s="10"/>
      <c r="F34" s="8"/>
      <c r="G34" s="10"/>
      <c r="H34" s="8"/>
    </row>
    <row r="35" spans="1:8" ht="12.75">
      <c r="A35" s="2"/>
      <c r="C35" s="2"/>
      <c r="D35" s="5"/>
      <c r="E35" s="10"/>
      <c r="F35" s="8"/>
      <c r="G35" s="10"/>
      <c r="H35" s="8"/>
    </row>
    <row r="36" spans="1:8" ht="12.75">
      <c r="A36" s="2"/>
      <c r="C36" s="2"/>
      <c r="D36" s="5"/>
      <c r="E36" s="10"/>
      <c r="F36" s="8"/>
      <c r="G36" s="10"/>
      <c r="H36" s="8"/>
    </row>
    <row r="37" spans="1:8" ht="12.75">
      <c r="A37" s="2"/>
      <c r="C37" s="2"/>
      <c r="D37" s="5"/>
      <c r="E37" s="10"/>
      <c r="F37" s="8"/>
      <c r="G37" s="10"/>
      <c r="H37" s="8"/>
    </row>
    <row r="38" spans="1:8" ht="12.75">
      <c r="A38" s="2"/>
      <c r="C38" s="2"/>
      <c r="D38" s="6"/>
      <c r="E38" s="10"/>
      <c r="F38" s="8"/>
      <c r="G38" s="10"/>
      <c r="H38" s="8"/>
    </row>
    <row r="39" spans="1:8" ht="12.75">
      <c r="A39" s="2"/>
      <c r="C39" s="2"/>
      <c r="D39" s="5"/>
      <c r="E39" s="10"/>
      <c r="F39" s="8"/>
      <c r="G39" s="10"/>
      <c r="H39" s="8"/>
    </row>
    <row r="40" spans="1:8" ht="12.75">
      <c r="A40" s="2"/>
      <c r="C40" s="2"/>
      <c r="D40" s="5"/>
      <c r="E40" s="10"/>
      <c r="F40" s="8"/>
      <c r="G40" s="10"/>
      <c r="H40" s="8"/>
    </row>
    <row r="41" spans="1:8" ht="12.75">
      <c r="A41" s="2"/>
      <c r="C41" s="2"/>
      <c r="D41" s="5"/>
      <c r="E41" s="10"/>
      <c r="F41" s="8"/>
      <c r="G41" s="10"/>
      <c r="H41" s="8"/>
    </row>
    <row r="42" spans="1:8" ht="12.75">
      <c r="A42" s="2"/>
      <c r="C42" s="2"/>
      <c r="D42" s="5"/>
      <c r="E42" s="10"/>
      <c r="F42" s="8"/>
      <c r="G42" s="10"/>
      <c r="H42" s="8"/>
    </row>
    <row r="43" spans="1:8" ht="12.75">
      <c r="A43" s="2"/>
      <c r="C43" s="2"/>
      <c r="D43" s="5"/>
      <c r="E43" s="10"/>
      <c r="F43" s="8"/>
      <c r="G43" s="10"/>
      <c r="H43" s="8"/>
    </row>
    <row r="44" spans="1:26" ht="12.75">
      <c r="A44" s="2">
        <v>85</v>
      </c>
      <c r="B44" s="11">
        <v>41</v>
      </c>
      <c r="C44" s="2">
        <v>8</v>
      </c>
      <c r="D44" s="5">
        <v>18</v>
      </c>
      <c r="E44" s="10">
        <v>90</v>
      </c>
      <c r="F44" s="8">
        <v>657</v>
      </c>
      <c r="G44" s="10">
        <v>1</v>
      </c>
      <c r="H44" s="8">
        <v>352</v>
      </c>
      <c r="J44" s="11">
        <v>6</v>
      </c>
      <c r="K44" s="11"/>
      <c r="L44" s="11">
        <v>7</v>
      </c>
      <c r="M44" s="11"/>
      <c r="N44" s="11">
        <v>34</v>
      </c>
      <c r="O44" s="11"/>
      <c r="P44" s="11">
        <v>30</v>
      </c>
      <c r="Q44" s="11">
        <v>4</v>
      </c>
      <c r="R44" s="11"/>
      <c r="S44" s="11"/>
      <c r="T44" s="11"/>
      <c r="Z44" s="11"/>
    </row>
    <row r="45" spans="1:26" ht="12.75">
      <c r="A45" s="2">
        <v>171</v>
      </c>
      <c r="B45" s="11">
        <v>289</v>
      </c>
      <c r="C45" s="2">
        <v>300</v>
      </c>
      <c r="D45" s="5">
        <v>245</v>
      </c>
      <c r="E45" s="10">
        <v>7</v>
      </c>
      <c r="F45" s="8">
        <v>494</v>
      </c>
      <c r="G45" s="10">
        <v>631</v>
      </c>
      <c r="H45" s="8">
        <v>631</v>
      </c>
      <c r="J45" s="11"/>
      <c r="K45" s="11"/>
      <c r="L45" s="11"/>
      <c r="M45" s="11"/>
      <c r="N45" s="11">
        <v>108</v>
      </c>
      <c r="O45" s="11">
        <v>70</v>
      </c>
      <c r="P45" s="11"/>
      <c r="Q45" s="11">
        <v>101</v>
      </c>
      <c r="R45" s="11"/>
      <c r="S45" s="11">
        <v>70</v>
      </c>
      <c r="T45" s="11"/>
      <c r="Z45" s="11"/>
    </row>
    <row r="46" spans="1:8" ht="12.75">
      <c r="A46" s="2"/>
      <c r="C46" s="2"/>
      <c r="D46" s="5"/>
      <c r="E46" s="10"/>
      <c r="F46" s="8"/>
      <c r="G46" s="10"/>
      <c r="H46" s="8"/>
    </row>
    <row r="47" spans="1:8" ht="12.75">
      <c r="A47" s="2"/>
      <c r="C47" s="2"/>
      <c r="D47" s="5"/>
      <c r="E47" s="10"/>
      <c r="F47" s="8"/>
      <c r="G47" s="10"/>
      <c r="H47" s="8"/>
    </row>
    <row r="48" spans="1:8" ht="12.75">
      <c r="A48" s="2"/>
      <c r="C48" s="2"/>
      <c r="D48" s="5"/>
      <c r="E48" s="10"/>
      <c r="F48" s="8"/>
      <c r="G48" s="10"/>
      <c r="H48" s="8"/>
    </row>
    <row r="49" spans="1:8" ht="12.75">
      <c r="A49" s="2"/>
      <c r="C49" s="2"/>
      <c r="D49" s="5"/>
      <c r="E49" s="10"/>
      <c r="F49" s="8"/>
      <c r="G49" s="10"/>
      <c r="H49" s="8"/>
    </row>
    <row r="50" spans="1:8" ht="12.75">
      <c r="A50" s="2"/>
      <c r="C50" s="2"/>
      <c r="D50" s="5"/>
      <c r="E50" s="10"/>
      <c r="F50" s="8"/>
      <c r="G50" s="10"/>
      <c r="H50" s="8"/>
    </row>
    <row r="51" spans="1:26" ht="12.75">
      <c r="A51" s="2">
        <v>977</v>
      </c>
      <c r="B51" s="11">
        <v>282</v>
      </c>
      <c r="C51" s="2">
        <v>301</v>
      </c>
      <c r="D51" s="5">
        <v>241</v>
      </c>
      <c r="E51" s="10">
        <v>7</v>
      </c>
      <c r="F51" s="8">
        <v>496</v>
      </c>
      <c r="G51" s="10">
        <v>633</v>
      </c>
      <c r="H51" s="8">
        <v>633</v>
      </c>
      <c r="I51" s="11"/>
      <c r="J51" s="11"/>
      <c r="K51" s="11"/>
      <c r="L51" s="11"/>
      <c r="M51" s="11"/>
      <c r="N51" s="11">
        <v>115</v>
      </c>
      <c r="O51" s="11">
        <v>62</v>
      </c>
      <c r="P51" s="11"/>
      <c r="Q51" s="11">
        <v>93</v>
      </c>
      <c r="R51" s="11"/>
      <c r="S51" s="11">
        <v>62</v>
      </c>
      <c r="T51" s="11"/>
      <c r="Z51" s="11"/>
    </row>
    <row r="52" spans="1:8" ht="12.75">
      <c r="A52" s="2"/>
      <c r="C52" s="2"/>
      <c r="D52" s="5"/>
      <c r="E52" s="10"/>
      <c r="F52" s="8"/>
      <c r="G52" s="10"/>
      <c r="H52" s="8"/>
    </row>
    <row r="53" spans="1:8" ht="12.75">
      <c r="A53" s="2"/>
      <c r="C53" s="2"/>
      <c r="D53" s="5"/>
      <c r="E53" s="10"/>
      <c r="F53" s="8"/>
      <c r="G53" s="10"/>
      <c r="H53" s="8"/>
    </row>
    <row r="54" spans="1:8" ht="12.75">
      <c r="A54" s="2"/>
      <c r="C54" s="2"/>
      <c r="D54" s="5"/>
      <c r="E54" s="10"/>
      <c r="F54" s="8"/>
      <c r="G54" s="10"/>
      <c r="H54" s="8"/>
    </row>
    <row r="55" spans="1:8" ht="12.75">
      <c r="A55" s="2"/>
      <c r="C55" s="2"/>
      <c r="D55" s="5"/>
      <c r="E55" s="10"/>
      <c r="F55" s="8"/>
      <c r="G55" s="10"/>
      <c r="H55" s="8"/>
    </row>
    <row r="56" spans="1:26" ht="12.75">
      <c r="A56" s="2">
        <v>1</v>
      </c>
      <c r="B56" s="11">
        <v>1</v>
      </c>
      <c r="C56" s="2">
        <v>7</v>
      </c>
      <c r="D56" s="5">
        <v>15</v>
      </c>
      <c r="E56" s="10">
        <v>2</v>
      </c>
      <c r="F56" s="8">
        <v>7</v>
      </c>
      <c r="G56" s="10">
        <v>1</v>
      </c>
      <c r="H56" s="8">
        <v>38</v>
      </c>
      <c r="I56" s="11">
        <v>1</v>
      </c>
      <c r="J56" s="11">
        <v>1</v>
      </c>
      <c r="K56" s="11">
        <v>13</v>
      </c>
      <c r="L56" s="11">
        <v>1</v>
      </c>
      <c r="M56" s="11">
        <v>1</v>
      </c>
      <c r="N56" s="11">
        <v>1</v>
      </c>
      <c r="O56" s="11">
        <v>1</v>
      </c>
      <c r="P56" s="11">
        <v>1</v>
      </c>
      <c r="Q56" s="11">
        <v>1</v>
      </c>
      <c r="R56" s="11">
        <v>22</v>
      </c>
      <c r="S56" s="11">
        <v>1</v>
      </c>
      <c r="T56" s="11">
        <v>5</v>
      </c>
      <c r="Z56" s="11"/>
    </row>
    <row r="57" spans="1:8" ht="12.75">
      <c r="A57" s="2"/>
      <c r="C57" s="2"/>
      <c r="D57" s="5"/>
      <c r="E57" s="10"/>
      <c r="F57" s="8"/>
      <c r="G57" s="10"/>
      <c r="H57" s="8"/>
    </row>
    <row r="58" spans="1:8" ht="12.75">
      <c r="A58" s="2"/>
      <c r="C58" s="2"/>
      <c r="D58" s="5"/>
      <c r="E58" s="10"/>
      <c r="F58" s="8"/>
      <c r="G58" s="10"/>
      <c r="H58" s="8"/>
    </row>
    <row r="59" spans="1:8" ht="12.75">
      <c r="A59" s="2"/>
      <c r="C59" s="2"/>
      <c r="D59" s="5"/>
      <c r="E59" s="10"/>
      <c r="F59" s="8"/>
      <c r="G59" s="10"/>
      <c r="H59" s="8"/>
    </row>
    <row r="60" spans="1:8" ht="12.75">
      <c r="A60" s="2"/>
      <c r="C60" s="2"/>
      <c r="D60" s="5"/>
      <c r="E60" s="10"/>
      <c r="F60" s="8"/>
      <c r="G60" s="10"/>
      <c r="H60" s="8"/>
    </row>
    <row r="61" spans="1:8" ht="12.75">
      <c r="A61" s="2"/>
      <c r="C61" s="2"/>
      <c r="D61" s="6"/>
      <c r="E61" s="10"/>
      <c r="F61" s="8"/>
      <c r="G61" s="10"/>
      <c r="H61" s="8"/>
    </row>
    <row r="62" spans="1:8" ht="12.75">
      <c r="A62" s="2"/>
      <c r="C62" s="2"/>
      <c r="D62" s="5"/>
      <c r="E62" s="10"/>
      <c r="F62" s="8"/>
      <c r="G62" s="10"/>
      <c r="H62" s="8"/>
    </row>
    <row r="63" spans="1:8" ht="12.75">
      <c r="A63" s="2"/>
      <c r="C63" s="2"/>
      <c r="D63" s="5"/>
      <c r="E63" s="10"/>
      <c r="F63" s="8"/>
      <c r="G63" s="10"/>
      <c r="H63" s="8"/>
    </row>
    <row r="64" spans="1:8" ht="12.75">
      <c r="A64" s="2"/>
      <c r="C64" s="2"/>
      <c r="D64" s="5"/>
      <c r="E64" s="10"/>
      <c r="F64" s="8"/>
      <c r="G64" s="10"/>
      <c r="H64" s="8"/>
    </row>
    <row r="65" spans="3:7" ht="12.75">
      <c r="C65" s="2"/>
      <c r="D65" s="5"/>
      <c r="E65" s="10"/>
      <c r="G65" s="10"/>
    </row>
    <row r="66" spans="3:7" ht="12.75">
      <c r="C66" s="3"/>
      <c r="D66" s="5"/>
      <c r="E66" s="10"/>
      <c r="G66" s="10"/>
    </row>
    <row r="67" spans="3:7" ht="12.75">
      <c r="C67" s="2"/>
      <c r="D67" s="5"/>
      <c r="E67" s="10"/>
      <c r="G67" s="10"/>
    </row>
    <row r="68" spans="3:7" ht="12.75">
      <c r="C68" s="2"/>
      <c r="D68" s="5"/>
      <c r="E68" s="10"/>
      <c r="G68" s="10"/>
    </row>
    <row r="69" spans="3:7" ht="12.75">
      <c r="C69" s="2"/>
      <c r="D69" s="5"/>
      <c r="E69" s="10"/>
      <c r="G69" s="10"/>
    </row>
    <row r="70" spans="3:7" ht="12.75">
      <c r="C70" s="2"/>
      <c r="D70" s="5"/>
      <c r="E70" s="10"/>
      <c r="G70" s="10"/>
    </row>
    <row r="71" spans="3:7" ht="12.75">
      <c r="C71" s="2"/>
      <c r="D71" s="5"/>
      <c r="E71" s="10"/>
      <c r="G71" s="10"/>
    </row>
    <row r="72" spans="3:7" ht="12.75">
      <c r="C72" s="2"/>
      <c r="D72" s="5"/>
      <c r="E72" s="10"/>
      <c r="G72" s="10"/>
    </row>
    <row r="73" spans="3:7" ht="12.75">
      <c r="C73" s="2"/>
      <c r="D73" s="5"/>
      <c r="E73" s="10"/>
      <c r="G73" s="10"/>
    </row>
    <row r="74" spans="3:7" ht="12.75">
      <c r="C74" s="2"/>
      <c r="D74" s="5"/>
      <c r="E74" s="10"/>
      <c r="G74" s="10"/>
    </row>
    <row r="75" spans="3:7" ht="12.75">
      <c r="C75" s="2"/>
      <c r="D75" s="5"/>
      <c r="E75" s="10"/>
      <c r="G75" s="10"/>
    </row>
    <row r="76" spans="3:7" ht="12.75">
      <c r="C76" s="2"/>
      <c r="D76" s="5"/>
      <c r="E76" s="10"/>
      <c r="G76" s="10"/>
    </row>
    <row r="77" spans="3:7" ht="12.75">
      <c r="C77" s="2"/>
      <c r="D77" s="5"/>
      <c r="E77" s="10"/>
      <c r="G77" s="10"/>
    </row>
    <row r="78" spans="3:7" ht="12.75">
      <c r="C78" s="2"/>
      <c r="D78" s="5"/>
      <c r="E78" s="10"/>
      <c r="G78" s="10"/>
    </row>
    <row r="79" spans="3:7" ht="12.75">
      <c r="C79" s="2"/>
      <c r="D79" s="5"/>
      <c r="E79" s="10"/>
      <c r="G79" s="10"/>
    </row>
    <row r="80" spans="3:7" ht="12.75">
      <c r="C80" s="2"/>
      <c r="D80" s="5"/>
      <c r="E80" s="10"/>
      <c r="G80" s="10"/>
    </row>
    <row r="81" spans="1:8" ht="12.75">
      <c r="A81" s="2"/>
      <c r="C81" s="2"/>
      <c r="D81" s="5"/>
      <c r="E81" s="10"/>
      <c r="F81" s="8"/>
      <c r="G81" s="10"/>
      <c r="H81" s="8"/>
    </row>
    <row r="82" spans="1:8" ht="12.75">
      <c r="A82" s="2"/>
      <c r="C82" s="2"/>
      <c r="D82" s="5"/>
      <c r="E82" s="10"/>
      <c r="F82" s="8"/>
      <c r="G82" s="10"/>
      <c r="H82" s="8"/>
    </row>
    <row r="83" spans="1:8" ht="12.75">
      <c r="A83" s="2"/>
      <c r="C83" s="2"/>
      <c r="D83" s="5"/>
      <c r="E83" s="10"/>
      <c r="F83" s="8"/>
      <c r="G83" s="10"/>
      <c r="H83" s="8"/>
    </row>
    <row r="84" spans="1:8" ht="12.75">
      <c r="A84" s="2"/>
      <c r="C84" s="2"/>
      <c r="D84" s="5"/>
      <c r="E84" s="10"/>
      <c r="F84" s="8"/>
      <c r="G84" s="10"/>
      <c r="H84" s="8"/>
    </row>
    <row r="85" spans="1:8" ht="12.75">
      <c r="A85" s="2"/>
      <c r="C85" s="2"/>
      <c r="D85" s="5"/>
      <c r="E85" s="10"/>
      <c r="F85" s="8"/>
      <c r="G85" s="10"/>
      <c r="H85" s="8"/>
    </row>
    <row r="86" spans="1:8" ht="12.75">
      <c r="A86" s="2"/>
      <c r="C86" s="2"/>
      <c r="D86" s="5"/>
      <c r="E86" s="10"/>
      <c r="F86" s="8"/>
      <c r="G86" s="10"/>
      <c r="H86" s="8"/>
    </row>
    <row r="87" spans="1:8" ht="12.75">
      <c r="A87" s="2"/>
      <c r="C87" s="2"/>
      <c r="D87" s="5"/>
      <c r="E87" s="10"/>
      <c r="F87" s="8"/>
      <c r="G87" s="10"/>
      <c r="H87" s="8"/>
    </row>
    <row r="88" spans="1:8" ht="12.75">
      <c r="A88" s="2"/>
      <c r="C88" s="2"/>
      <c r="D88" s="5"/>
      <c r="E88" s="10"/>
      <c r="F88" s="8"/>
      <c r="G88" s="10"/>
      <c r="H88" s="8"/>
    </row>
    <row r="89" spans="1:8" ht="12.75">
      <c r="A89" s="2"/>
      <c r="C89" s="2"/>
      <c r="D89" s="5"/>
      <c r="E89" s="10"/>
      <c r="F89" s="8"/>
      <c r="G89" s="10"/>
      <c r="H89" s="8"/>
    </row>
    <row r="90" spans="1:8" ht="12.75">
      <c r="A90" s="2"/>
      <c r="C90" s="2"/>
      <c r="D90" s="5"/>
      <c r="E90" s="10"/>
      <c r="F90" s="8"/>
      <c r="G90" s="10"/>
      <c r="H90" s="8"/>
    </row>
    <row r="91" spans="1:26" ht="12.75">
      <c r="A91" s="2">
        <v>3</v>
      </c>
      <c r="B91" s="11">
        <v>1</v>
      </c>
      <c r="C91" s="2">
        <v>7</v>
      </c>
      <c r="D91" s="5">
        <v>15</v>
      </c>
      <c r="E91" s="10">
        <v>2</v>
      </c>
      <c r="F91" s="8">
        <v>7</v>
      </c>
      <c r="G91" s="10">
        <v>1</v>
      </c>
      <c r="H91" s="8">
        <v>35</v>
      </c>
      <c r="I91" s="11">
        <v>3</v>
      </c>
      <c r="J91" s="11">
        <v>2</v>
      </c>
      <c r="K91" s="11">
        <v>3</v>
      </c>
      <c r="L91" s="11">
        <v>2</v>
      </c>
      <c r="M91" s="11"/>
      <c r="N91" s="11">
        <v>1</v>
      </c>
      <c r="O91" s="11">
        <v>1</v>
      </c>
      <c r="P91" s="11">
        <v>1</v>
      </c>
      <c r="Q91" s="11">
        <v>2</v>
      </c>
      <c r="R91" s="11">
        <v>1</v>
      </c>
      <c r="S91" s="11">
        <v>1</v>
      </c>
      <c r="T91" s="11">
        <v>1</v>
      </c>
      <c r="Z91" s="11"/>
    </row>
    <row r="92" spans="1:8" ht="12.75">
      <c r="A92" s="2"/>
      <c r="C92" s="2"/>
      <c r="D92" s="5"/>
      <c r="E92" s="10"/>
      <c r="F92" s="8"/>
      <c r="G92" s="10"/>
      <c r="H92" s="8"/>
    </row>
    <row r="93" spans="1:8" ht="12.75">
      <c r="A93" s="2"/>
      <c r="C93" s="2"/>
      <c r="D93" s="5"/>
      <c r="E93" s="10"/>
      <c r="F93" s="8"/>
      <c r="G93" s="10"/>
      <c r="H93" s="8"/>
    </row>
    <row r="94" spans="1:8" ht="12.75">
      <c r="A94" s="2"/>
      <c r="C94" s="2"/>
      <c r="D94" s="5"/>
      <c r="E94" s="10"/>
      <c r="F94" s="8"/>
      <c r="G94" s="10"/>
      <c r="H94" s="8"/>
    </row>
    <row r="95" spans="1:8" ht="12.75">
      <c r="A95" s="2"/>
      <c r="C95" s="2"/>
      <c r="D95" s="5"/>
      <c r="E95" s="10"/>
      <c r="F95" s="8"/>
      <c r="G95" s="10"/>
      <c r="H95" s="8"/>
    </row>
    <row r="96" spans="1:8" ht="12.75">
      <c r="A96" s="2"/>
      <c r="C96" s="2"/>
      <c r="D96" s="5"/>
      <c r="E96" s="10"/>
      <c r="F96" s="8"/>
      <c r="G96" s="10"/>
      <c r="H96" s="8"/>
    </row>
    <row r="97" spans="1:8" ht="12.75">
      <c r="A97" s="2"/>
      <c r="C97" s="2"/>
      <c r="D97" s="5"/>
      <c r="E97" s="10"/>
      <c r="F97" s="8"/>
      <c r="G97" s="10"/>
      <c r="H97" s="8"/>
    </row>
    <row r="98" spans="1:8" ht="12.75">
      <c r="A98" s="2"/>
      <c r="C98" s="2"/>
      <c r="D98" s="5"/>
      <c r="E98" s="10"/>
      <c r="F98" s="8"/>
      <c r="G98" s="10"/>
      <c r="H98" s="8"/>
    </row>
    <row r="99" spans="1:8" ht="12.75">
      <c r="A99" s="2"/>
      <c r="C99" s="2"/>
      <c r="D99" s="5"/>
      <c r="E99" s="10"/>
      <c r="F99" s="8"/>
      <c r="G99" s="10"/>
      <c r="H99" s="8"/>
    </row>
    <row r="100" spans="1:8" ht="12.75">
      <c r="A100" s="2"/>
      <c r="C100" s="2"/>
      <c r="D100" s="5"/>
      <c r="E100" s="10"/>
      <c r="F100" s="8"/>
      <c r="G100" s="10"/>
      <c r="H100" s="8"/>
    </row>
    <row r="101" spans="1:8" ht="12.75">
      <c r="A101" s="2"/>
      <c r="C101" s="2"/>
      <c r="D101" s="5"/>
      <c r="E101" s="10"/>
      <c r="F101" s="8"/>
      <c r="G101" s="10"/>
      <c r="H101" s="8"/>
    </row>
    <row r="102" spans="1:8" ht="12.75">
      <c r="A102" s="2"/>
      <c r="C102" s="2"/>
      <c r="D102" s="5"/>
      <c r="E102" s="10"/>
      <c r="F102" s="8"/>
      <c r="G102" s="10"/>
      <c r="H102" s="8"/>
    </row>
    <row r="103" spans="1:8" ht="12.75">
      <c r="A103" s="2"/>
      <c r="C103" s="3"/>
      <c r="D103" s="5"/>
      <c r="E103" s="10"/>
      <c r="F103" s="8"/>
      <c r="G103" s="10"/>
      <c r="H103" s="8"/>
    </row>
    <row r="104" spans="1:8" ht="12.75">
      <c r="A104" s="2"/>
      <c r="C104" s="2"/>
      <c r="D104" s="5"/>
      <c r="E104" s="10"/>
      <c r="F104" s="8"/>
      <c r="G104" s="10"/>
      <c r="H104" s="8"/>
    </row>
    <row r="105" spans="1:8" ht="12.75">
      <c r="A105" s="2"/>
      <c r="C105" s="2"/>
      <c r="D105" s="5"/>
      <c r="E105" s="10"/>
      <c r="F105" s="8"/>
      <c r="G105" s="10"/>
      <c r="H105" s="8"/>
    </row>
    <row r="106" spans="1:8" ht="12.75">
      <c r="A106" s="2"/>
      <c r="C106" s="2"/>
      <c r="D106" s="5"/>
      <c r="E106" s="10"/>
      <c r="F106" s="8"/>
      <c r="G106" s="10"/>
      <c r="H106" s="8"/>
    </row>
    <row r="107" spans="1:26" ht="12.75">
      <c r="A107" s="2">
        <v>1</v>
      </c>
      <c r="B107" s="11">
        <v>1</v>
      </c>
      <c r="C107" s="2">
        <v>77</v>
      </c>
      <c r="D107" s="5">
        <v>88</v>
      </c>
      <c r="E107" s="10">
        <v>2</v>
      </c>
      <c r="F107" s="8">
        <v>7</v>
      </c>
      <c r="G107" s="10">
        <v>4</v>
      </c>
      <c r="H107" s="8">
        <v>2</v>
      </c>
      <c r="I107" s="11">
        <v>1</v>
      </c>
      <c r="J107" s="11">
        <v>3</v>
      </c>
      <c r="K107" s="11">
        <v>1</v>
      </c>
      <c r="L107" s="11">
        <v>3</v>
      </c>
      <c r="M107" s="11">
        <v>1</v>
      </c>
      <c r="N107" s="11">
        <v>2</v>
      </c>
      <c r="O107" s="11">
        <v>8</v>
      </c>
      <c r="P107" s="11">
        <v>2</v>
      </c>
      <c r="Q107" s="11">
        <v>1</v>
      </c>
      <c r="R107" s="11">
        <v>2</v>
      </c>
      <c r="S107" s="11">
        <v>8</v>
      </c>
      <c r="T107" s="11">
        <v>1</v>
      </c>
      <c r="Z107" s="11"/>
    </row>
    <row r="108" spans="1:8" ht="12.75">
      <c r="A108" s="2"/>
      <c r="C108" s="3"/>
      <c r="D108" s="5"/>
      <c r="E108" s="10"/>
      <c r="F108" s="8"/>
      <c r="G108" s="10"/>
      <c r="H108" s="8"/>
    </row>
    <row r="109" spans="1:8" ht="12.75">
      <c r="A109" s="2"/>
      <c r="C109" s="2"/>
      <c r="D109" s="5"/>
      <c r="E109" s="10"/>
      <c r="F109" s="8"/>
      <c r="G109" s="10"/>
      <c r="H109" s="8"/>
    </row>
    <row r="110" spans="1:8" ht="12.75">
      <c r="A110" s="2"/>
      <c r="C110" s="2"/>
      <c r="D110" s="6"/>
      <c r="E110" s="10"/>
      <c r="F110" s="8"/>
      <c r="G110" s="10"/>
      <c r="H110" s="8"/>
    </row>
    <row r="111" spans="1:8" ht="12.75">
      <c r="A111" s="2"/>
      <c r="C111" s="3"/>
      <c r="D111" s="5"/>
      <c r="E111" s="10"/>
      <c r="F111" s="8"/>
      <c r="G111" s="10"/>
      <c r="H111" s="8"/>
    </row>
    <row r="112" spans="1:8" ht="12.75">
      <c r="A112" s="2"/>
      <c r="C112" s="2"/>
      <c r="D112" s="5"/>
      <c r="E112" s="10"/>
      <c r="F112" s="8"/>
      <c r="G112" s="10"/>
      <c r="H112" s="8"/>
    </row>
    <row r="113" spans="5:8" ht="12.75">
      <c r="E113" s="10"/>
      <c r="F113" s="8"/>
      <c r="G113" s="10"/>
      <c r="H113" s="8"/>
    </row>
    <row r="114" spans="5:8" ht="12.75">
      <c r="E114" s="10"/>
      <c r="F114" s="8"/>
      <c r="G114" s="10"/>
      <c r="H114" s="8"/>
    </row>
    <row r="115" spans="5:8" ht="12.75">
      <c r="E115" s="10"/>
      <c r="F115" s="8"/>
      <c r="G115" s="10"/>
      <c r="H115" s="8"/>
    </row>
    <row r="116" spans="5:8" ht="12.75">
      <c r="E116" s="10"/>
      <c r="F116" s="8"/>
      <c r="G116" s="10"/>
      <c r="H116" s="9"/>
    </row>
    <row r="117" spans="5:8" ht="12.75">
      <c r="E117" s="10"/>
      <c r="F117" s="8"/>
      <c r="G117" s="10"/>
      <c r="H117" s="8"/>
    </row>
    <row r="118" spans="5:8" ht="12.75">
      <c r="E118" s="10"/>
      <c r="F118" s="8"/>
      <c r="G118" s="10"/>
      <c r="H118" s="8"/>
    </row>
    <row r="119" spans="5:8" ht="12.75">
      <c r="E119" s="10"/>
      <c r="F119" s="8"/>
      <c r="G119" s="10"/>
      <c r="H119" s="8"/>
    </row>
    <row r="120" spans="5:8" ht="12.75">
      <c r="E120" s="10"/>
      <c r="F120" s="8"/>
      <c r="G120" s="10"/>
      <c r="H120" s="8"/>
    </row>
    <row r="121" spans="5:8" ht="12.75">
      <c r="E121" s="10"/>
      <c r="F121" s="8"/>
      <c r="G121" s="10"/>
      <c r="H121" s="8"/>
    </row>
    <row r="122" spans="5:8" ht="12.75">
      <c r="E122" s="10"/>
      <c r="F122" s="8"/>
      <c r="G122" s="10"/>
      <c r="H122" s="8"/>
    </row>
    <row r="123" spans="5:8" ht="12.75">
      <c r="E123" s="10"/>
      <c r="F123" s="8"/>
      <c r="G123" s="10"/>
      <c r="H123" s="8"/>
    </row>
    <row r="124" spans="5:8" ht="12.75">
      <c r="E124" s="10"/>
      <c r="F124" s="8"/>
      <c r="G124" s="10"/>
      <c r="H124" s="8"/>
    </row>
    <row r="125" spans="5:8" ht="12.75">
      <c r="E125" s="10"/>
      <c r="F125" s="8"/>
      <c r="G125" s="10"/>
      <c r="H125" s="8"/>
    </row>
    <row r="126" spans="5:8" ht="12.75">
      <c r="E126" s="10"/>
      <c r="F126" s="8"/>
      <c r="G126" s="10"/>
      <c r="H126" s="8"/>
    </row>
    <row r="127" spans="5:8" ht="12.75">
      <c r="E127" s="10"/>
      <c r="F127" s="8"/>
      <c r="G127" s="10"/>
      <c r="H127" s="8"/>
    </row>
    <row r="128" spans="5:8" ht="12.75">
      <c r="E128" s="10"/>
      <c r="F128" s="8"/>
      <c r="G128" s="10"/>
      <c r="H128" s="8"/>
    </row>
    <row r="129" spans="1:8" ht="12.75">
      <c r="A129" s="2"/>
      <c r="C129" s="2"/>
      <c r="D129" s="5"/>
      <c r="E129" s="10"/>
      <c r="F129" s="8"/>
      <c r="G129" s="10"/>
      <c r="H129" s="8"/>
    </row>
    <row r="130" spans="1:8" ht="12.75">
      <c r="A130" s="2"/>
      <c r="C130" s="2"/>
      <c r="D130" s="5"/>
      <c r="E130" s="10"/>
      <c r="F130" s="8"/>
      <c r="G130" s="10"/>
      <c r="H130" s="8"/>
    </row>
    <row r="131" spans="1:8" ht="12.75">
      <c r="A131" s="2"/>
      <c r="C131" s="2"/>
      <c r="D131" s="5"/>
      <c r="E131" s="10"/>
      <c r="F131" s="8"/>
      <c r="G131" s="10"/>
      <c r="H131" s="8"/>
    </row>
    <row r="132" spans="1:8" ht="12.75">
      <c r="A132" s="2"/>
      <c r="C132" s="2"/>
      <c r="D132" s="5"/>
      <c r="E132" s="10"/>
      <c r="F132" s="8"/>
      <c r="G132" s="10"/>
      <c r="H132" s="8"/>
    </row>
    <row r="133" spans="1:8" ht="12.75">
      <c r="A133" s="2"/>
      <c r="C133" s="2"/>
      <c r="D133" s="5"/>
      <c r="E133" s="10"/>
      <c r="F133" s="8"/>
      <c r="G133" s="10"/>
      <c r="H133" s="8"/>
    </row>
    <row r="134" spans="1:8" ht="12.75">
      <c r="A134" s="2"/>
      <c r="C134" s="2"/>
      <c r="D134" s="5"/>
      <c r="E134" s="10"/>
      <c r="F134" s="8"/>
      <c r="G134" s="10"/>
      <c r="H134" s="8"/>
    </row>
    <row r="135" spans="1:8" ht="12.75">
      <c r="A135" s="2"/>
      <c r="C135" s="2"/>
      <c r="D135" s="5"/>
      <c r="E135" s="10"/>
      <c r="F135" s="8"/>
      <c r="G135" s="10"/>
      <c r="H135" s="8"/>
    </row>
    <row r="136" spans="1:8" ht="12.75">
      <c r="A136" s="2"/>
      <c r="C136" s="2"/>
      <c r="D136" s="5"/>
      <c r="E136" s="10"/>
      <c r="F136" s="8"/>
      <c r="G136" s="10"/>
      <c r="H136" s="8"/>
    </row>
    <row r="137" spans="1:8" ht="12.75">
      <c r="A137" s="2"/>
      <c r="C137" s="2"/>
      <c r="D137" s="5"/>
      <c r="E137" s="10"/>
      <c r="F137" s="8"/>
      <c r="G137" s="10"/>
      <c r="H137" s="8"/>
    </row>
    <row r="138" spans="1:8" ht="12.75">
      <c r="A138" s="2"/>
      <c r="C138" s="2"/>
      <c r="D138" s="5"/>
      <c r="E138" s="10"/>
      <c r="F138" s="8"/>
      <c r="G138" s="10"/>
      <c r="H138" s="8"/>
    </row>
    <row r="139" spans="1:8" ht="12.75">
      <c r="A139" s="2"/>
      <c r="C139" s="2"/>
      <c r="D139" s="5"/>
      <c r="E139" s="10"/>
      <c r="F139" s="8"/>
      <c r="G139" s="10"/>
      <c r="H139" s="8"/>
    </row>
    <row r="140" spans="1:8" ht="12.75">
      <c r="A140" s="2"/>
      <c r="C140" s="2"/>
      <c r="D140" s="5"/>
      <c r="E140" s="10"/>
      <c r="F140" s="8"/>
      <c r="G140" s="10"/>
      <c r="H140" s="8"/>
    </row>
    <row r="141" spans="1:8" ht="12.75">
      <c r="A141" s="2"/>
      <c r="C141" s="2"/>
      <c r="D141" s="5"/>
      <c r="E141" s="10"/>
      <c r="F141" s="8"/>
      <c r="G141" s="10"/>
      <c r="H141" s="8"/>
    </row>
    <row r="142" spans="1:26" ht="12.75">
      <c r="A142" s="2">
        <v>5</v>
      </c>
      <c r="B142" s="11">
        <v>4</v>
      </c>
      <c r="C142" s="2">
        <v>140</v>
      </c>
      <c r="D142" s="5">
        <v>168</v>
      </c>
      <c r="E142" s="10">
        <v>74</v>
      </c>
      <c r="F142" s="8">
        <v>15</v>
      </c>
      <c r="G142" s="10">
        <v>25</v>
      </c>
      <c r="H142" s="8">
        <v>1</v>
      </c>
      <c r="I142" s="11"/>
      <c r="J142" s="11">
        <v>2</v>
      </c>
      <c r="K142" s="11"/>
      <c r="L142" s="11">
        <v>2</v>
      </c>
      <c r="M142" s="11"/>
      <c r="N142" s="11">
        <v>16</v>
      </c>
      <c r="O142" s="11"/>
      <c r="P142" s="11">
        <v>4</v>
      </c>
      <c r="Q142" s="11">
        <v>1</v>
      </c>
      <c r="R142" s="11">
        <v>16</v>
      </c>
      <c r="S142" s="11"/>
      <c r="T142" s="11">
        <v>4</v>
      </c>
      <c r="Z142" s="11"/>
    </row>
    <row r="143" spans="1:8" ht="12.75">
      <c r="A143" s="2"/>
      <c r="C143" s="2"/>
      <c r="D143" s="5"/>
      <c r="E143" s="10"/>
      <c r="F143" s="8"/>
      <c r="G143" s="10"/>
      <c r="H143" s="8"/>
    </row>
    <row r="144" spans="1:26" ht="12.75">
      <c r="A144" s="2">
        <v>1</v>
      </c>
      <c r="B144" s="11">
        <v>1</v>
      </c>
      <c r="C144" s="2">
        <v>4</v>
      </c>
      <c r="D144" s="5">
        <v>5</v>
      </c>
      <c r="E144" s="10">
        <v>257</v>
      </c>
      <c r="F144" s="8">
        <v>165</v>
      </c>
      <c r="G144" s="10">
        <v>92</v>
      </c>
      <c r="H144" s="8">
        <v>46</v>
      </c>
      <c r="I144" s="11">
        <v>1</v>
      </c>
      <c r="J144" s="11">
        <v>18</v>
      </c>
      <c r="K144" s="11">
        <v>1</v>
      </c>
      <c r="L144" s="11">
        <v>19</v>
      </c>
      <c r="M144" s="11">
        <v>1</v>
      </c>
      <c r="N144" s="11">
        <v>17</v>
      </c>
      <c r="O144" s="11">
        <v>1</v>
      </c>
      <c r="P144" s="11">
        <v>23</v>
      </c>
      <c r="Q144" s="11">
        <v>1</v>
      </c>
      <c r="R144" s="11">
        <v>1</v>
      </c>
      <c r="S144" s="11">
        <v>1</v>
      </c>
      <c r="T144" s="11">
        <v>17</v>
      </c>
      <c r="Z144" s="11"/>
    </row>
    <row r="145" spans="4:8" ht="12.75">
      <c r="D145" s="5"/>
      <c r="E145" s="10"/>
      <c r="F145" s="8"/>
      <c r="G145" s="10"/>
      <c r="H145" s="8"/>
    </row>
    <row r="146" spans="4:8" ht="12.75">
      <c r="D146" s="5"/>
      <c r="E146" s="10"/>
      <c r="F146" s="8"/>
      <c r="G146" s="10"/>
      <c r="H146" s="8"/>
    </row>
    <row r="147" spans="4:8" ht="12.75">
      <c r="D147" s="5"/>
      <c r="E147" s="10"/>
      <c r="F147" s="8"/>
      <c r="G147" s="10"/>
      <c r="H147" s="8"/>
    </row>
    <row r="148" spans="4:8" ht="12.75">
      <c r="D148" s="5"/>
      <c r="E148" s="10"/>
      <c r="F148" s="8"/>
      <c r="G148" s="10"/>
      <c r="H148" s="8"/>
    </row>
    <row r="149" spans="4:8" ht="12.75">
      <c r="D149" s="5"/>
      <c r="E149" s="10"/>
      <c r="F149" s="8"/>
      <c r="G149" s="10"/>
      <c r="H149" s="8"/>
    </row>
    <row r="150" spans="4:8" ht="12.75">
      <c r="D150" s="5"/>
      <c r="E150" s="10"/>
      <c r="F150" s="8"/>
      <c r="G150" s="10"/>
      <c r="H150" s="8"/>
    </row>
    <row r="151" spans="4:8" ht="12.75">
      <c r="D151" s="5"/>
      <c r="E151" s="10"/>
      <c r="F151" s="8"/>
      <c r="G151" s="10"/>
      <c r="H151" s="8"/>
    </row>
    <row r="152" spans="4:8" ht="12.75">
      <c r="D152" s="5"/>
      <c r="E152" s="10"/>
      <c r="F152" s="8"/>
      <c r="G152" s="10"/>
      <c r="H152" s="8"/>
    </row>
    <row r="153" spans="4:8" ht="12.75">
      <c r="D153" s="5"/>
      <c r="E153" s="10"/>
      <c r="F153" s="8"/>
      <c r="G153" s="10"/>
      <c r="H153" s="8"/>
    </row>
    <row r="154" spans="4:8" ht="12.75">
      <c r="D154" s="5"/>
      <c r="E154" s="10"/>
      <c r="F154" s="8"/>
      <c r="G154" s="10"/>
      <c r="H154" s="8"/>
    </row>
    <row r="155" spans="4:8" ht="12.75">
      <c r="D155" s="5"/>
      <c r="E155" s="10"/>
      <c r="F155" s="8"/>
      <c r="G155" s="10"/>
      <c r="H155" s="8"/>
    </row>
    <row r="156" spans="4:8" ht="12.75">
      <c r="D156" s="5"/>
      <c r="E156" s="10"/>
      <c r="F156" s="8"/>
      <c r="G156" s="10"/>
      <c r="H156" s="8"/>
    </row>
    <row r="157" spans="4:8" ht="12.75">
      <c r="D157" s="5"/>
      <c r="E157" s="10"/>
      <c r="F157" s="8"/>
      <c r="G157" s="10"/>
      <c r="H157" s="8"/>
    </row>
    <row r="158" spans="4:8" ht="12.75">
      <c r="D158" s="5"/>
      <c r="E158" s="10"/>
      <c r="F158" s="8"/>
      <c r="G158" s="10"/>
      <c r="H158" s="8"/>
    </row>
    <row r="159" spans="4:8" ht="12.75">
      <c r="D159" s="6"/>
      <c r="E159" s="10"/>
      <c r="F159" s="8"/>
      <c r="G159" s="10"/>
      <c r="H159" s="8"/>
    </row>
    <row r="160" spans="4:8" ht="12.75">
      <c r="D160" s="5"/>
      <c r="E160" s="10"/>
      <c r="F160" s="8"/>
      <c r="G160" s="10"/>
      <c r="H160" s="8"/>
    </row>
    <row r="161" spans="5:8" ht="12.75">
      <c r="E161" s="10"/>
      <c r="F161" s="8"/>
      <c r="G161" s="10"/>
      <c r="H161" s="8"/>
    </row>
    <row r="162" spans="5:8" ht="12.75">
      <c r="E162" s="10"/>
      <c r="F162" s="8"/>
      <c r="G162" s="10"/>
      <c r="H162" s="8"/>
    </row>
    <row r="163" spans="5:8" ht="12.75">
      <c r="E163" s="10"/>
      <c r="F163" s="8"/>
      <c r="G163" s="10"/>
      <c r="H163" s="8"/>
    </row>
    <row r="164" spans="5:8" ht="12.75">
      <c r="E164" s="10"/>
      <c r="F164" s="8"/>
      <c r="G164" s="10"/>
      <c r="H164" s="8"/>
    </row>
    <row r="165" spans="5:8" ht="12.75">
      <c r="E165" s="10"/>
      <c r="F165" s="8"/>
      <c r="G165" s="10"/>
      <c r="H165" s="9"/>
    </row>
    <row r="166" spans="5:8" ht="12.75">
      <c r="E166" s="10"/>
      <c r="F166" s="8"/>
      <c r="G166" s="10"/>
      <c r="H166" s="8"/>
    </row>
    <row r="167" spans="5:8" ht="12.75">
      <c r="E167" s="10"/>
      <c r="F167" s="8"/>
      <c r="G167" s="10"/>
      <c r="H167" s="8"/>
    </row>
    <row r="168" spans="5:8" ht="12.75">
      <c r="E168" s="10"/>
      <c r="F168" s="8"/>
      <c r="G168" s="10"/>
      <c r="H168" s="8"/>
    </row>
    <row r="169" spans="5:8" ht="12.75">
      <c r="E169" s="10"/>
      <c r="F169" s="8"/>
      <c r="G169" s="10"/>
      <c r="H169" s="8"/>
    </row>
    <row r="170" spans="5:8" ht="12.75">
      <c r="E170" s="10"/>
      <c r="F170" s="8"/>
      <c r="G170" s="10"/>
      <c r="H170" s="8"/>
    </row>
    <row r="171" spans="5:8" ht="12.75">
      <c r="E171" s="10"/>
      <c r="F171" s="8"/>
      <c r="G171" s="10"/>
      <c r="H171" s="8"/>
    </row>
    <row r="172" spans="5:8" ht="12.75">
      <c r="E172" s="10"/>
      <c r="F172" s="8"/>
      <c r="G172" s="10"/>
      <c r="H172" s="8"/>
    </row>
    <row r="173" spans="5:8" ht="12.75">
      <c r="E173" s="10"/>
      <c r="F173" s="8"/>
      <c r="G173" s="10"/>
      <c r="H173" s="8"/>
    </row>
    <row r="174" spans="5:8" ht="12.75">
      <c r="E174" s="10"/>
      <c r="F174" s="8"/>
      <c r="G174" s="10"/>
      <c r="H174" s="8"/>
    </row>
    <row r="175" spans="5:8" ht="12.75">
      <c r="E175" s="10"/>
      <c r="F175" s="8"/>
      <c r="G175" s="10"/>
      <c r="H175" s="8"/>
    </row>
    <row r="176" spans="5:8" ht="12.75">
      <c r="E176" s="10"/>
      <c r="F176" s="8"/>
      <c r="G176" s="10"/>
      <c r="H176" s="8"/>
    </row>
    <row r="177" spans="5:7" ht="12.75">
      <c r="E177" s="10"/>
      <c r="G177" s="10"/>
    </row>
    <row r="178" spans="5:7" ht="12.75">
      <c r="E178" s="10"/>
      <c r="G178" s="10"/>
    </row>
    <row r="179" spans="5:7" ht="12.75">
      <c r="E179" s="10"/>
      <c r="G179" s="10"/>
    </row>
    <row r="180" spans="5:7" ht="12.75">
      <c r="E180" s="10"/>
      <c r="G180" s="10"/>
    </row>
    <row r="181" spans="5:7" ht="12.75">
      <c r="E181" s="10"/>
      <c r="G181" s="10"/>
    </row>
    <row r="182" spans="5:7" ht="12.75">
      <c r="E182" s="10"/>
      <c r="G182" s="10"/>
    </row>
    <row r="183" spans="5:7" ht="12.75">
      <c r="E183" s="10"/>
      <c r="G183" s="10"/>
    </row>
    <row r="184" spans="5:7" ht="12.75">
      <c r="E184" s="10"/>
      <c r="G184" s="10"/>
    </row>
    <row r="185" spans="5:7" ht="12.75">
      <c r="E185" s="10"/>
      <c r="G185" s="10"/>
    </row>
    <row r="186" spans="5:7" ht="12.75">
      <c r="E186" s="10"/>
      <c r="G186" s="10"/>
    </row>
    <row r="187" spans="5:7" ht="12.75">
      <c r="E187" s="10"/>
      <c r="G187" s="10"/>
    </row>
    <row r="188" spans="5:7" ht="12.75">
      <c r="E188" s="10"/>
      <c r="G188" s="10"/>
    </row>
    <row r="189" spans="5:7" ht="12.75">
      <c r="E189" s="10"/>
      <c r="G189" s="10"/>
    </row>
    <row r="190" spans="5:7" ht="12.75">
      <c r="E190" s="10"/>
      <c r="G190" s="10"/>
    </row>
    <row r="191" spans="5:7" ht="12.75">
      <c r="E191" s="10"/>
      <c r="G191" s="10"/>
    </row>
    <row r="192" spans="5:7" ht="12.75">
      <c r="E192" s="10"/>
      <c r="G192" s="10"/>
    </row>
    <row r="193" spans="5:7" ht="12.75">
      <c r="E193" s="10"/>
      <c r="G193" s="10"/>
    </row>
    <row r="194" spans="5:7" ht="12.75">
      <c r="E194" s="10"/>
      <c r="G194" s="10"/>
    </row>
    <row r="195" spans="5:7" ht="12.75">
      <c r="E195" s="10"/>
      <c r="G195" s="10"/>
    </row>
    <row r="196" spans="5:7" ht="12.75">
      <c r="E196" s="10"/>
      <c r="G196" s="10"/>
    </row>
    <row r="197" spans="5:7" ht="12.75">
      <c r="E197" s="10"/>
      <c r="G197" s="10"/>
    </row>
    <row r="198" spans="5:7" ht="12.75">
      <c r="E198" s="10"/>
      <c r="G198" s="10"/>
    </row>
    <row r="199" spans="5:7" ht="12.75">
      <c r="E199" s="10"/>
      <c r="G199" s="10"/>
    </row>
    <row r="200" spans="5:7" ht="12.75">
      <c r="E200" s="10"/>
      <c r="G200" s="10"/>
    </row>
    <row r="201" spans="5:7" ht="12.75">
      <c r="E201" s="10"/>
      <c r="G201" s="10"/>
    </row>
    <row r="202" spans="5:7" ht="12.75">
      <c r="E202" s="10"/>
      <c r="G202" s="10"/>
    </row>
    <row r="203" spans="5:7" ht="12.75">
      <c r="E203" s="10"/>
      <c r="G203" s="10"/>
    </row>
    <row r="204" spans="5:7" ht="12.75">
      <c r="E204" s="10"/>
      <c r="G204" s="10"/>
    </row>
    <row r="205" spans="5:7" ht="12.75">
      <c r="E205" s="10"/>
      <c r="G205" s="10"/>
    </row>
    <row r="206" spans="5:7" ht="12.75">
      <c r="E206" s="10"/>
      <c r="G206" s="10"/>
    </row>
    <row r="207" spans="5:7" ht="12.75">
      <c r="E207" s="10"/>
      <c r="G207" s="10"/>
    </row>
    <row r="208" spans="5:7" ht="12.75">
      <c r="E208" s="10"/>
      <c r="G208" s="10"/>
    </row>
    <row r="209" spans="1:8" ht="12.75">
      <c r="A209" s="2"/>
      <c r="C209" s="2"/>
      <c r="D209" s="5"/>
      <c r="E209" s="10"/>
      <c r="F209" s="8"/>
      <c r="G209" s="10"/>
      <c r="H209" s="8"/>
    </row>
    <row r="210" spans="1:8" ht="12.75">
      <c r="A210" s="2"/>
      <c r="C210" s="2"/>
      <c r="D210" s="5"/>
      <c r="E210" s="10"/>
      <c r="F210" s="8"/>
      <c r="G210" s="10"/>
      <c r="H210" s="8"/>
    </row>
    <row r="211" spans="1:8" ht="12.75">
      <c r="A211" s="2"/>
      <c r="C211" s="2"/>
      <c r="D211" s="5"/>
      <c r="E211" s="10"/>
      <c r="F211" s="8"/>
      <c r="G211" s="10"/>
      <c r="H211" s="8"/>
    </row>
    <row r="212" spans="1:8" ht="12.75">
      <c r="A212" s="2"/>
      <c r="C212" s="2"/>
      <c r="D212" s="5"/>
      <c r="E212" s="10"/>
      <c r="F212" s="8"/>
      <c r="G212" s="10"/>
      <c r="H212" s="8"/>
    </row>
    <row r="213" spans="1:8" ht="12.75">
      <c r="A213" s="2"/>
      <c r="C213" s="2"/>
      <c r="D213" s="5"/>
      <c r="E213" s="10"/>
      <c r="F213" s="8"/>
      <c r="G213" s="10"/>
      <c r="H213" s="8"/>
    </row>
    <row r="214" spans="1:8" ht="12.75">
      <c r="A214" s="2"/>
      <c r="C214" s="2"/>
      <c r="D214" s="5"/>
      <c r="E214" s="10"/>
      <c r="F214" s="8"/>
      <c r="G214" s="10"/>
      <c r="H214" s="8"/>
    </row>
    <row r="215" spans="1:8" ht="12.75">
      <c r="A215" s="2"/>
      <c r="C215" s="2"/>
      <c r="D215" s="5"/>
      <c r="E215" s="10"/>
      <c r="F215" s="8"/>
      <c r="G215" s="10"/>
      <c r="H215" s="8"/>
    </row>
    <row r="216" spans="1:8" ht="12.75">
      <c r="A216" s="2"/>
      <c r="C216" s="2"/>
      <c r="D216" s="5"/>
      <c r="E216" s="10"/>
      <c r="F216" s="8"/>
      <c r="G216" s="10"/>
      <c r="H216" s="8"/>
    </row>
    <row r="217" spans="1:8" ht="12.75">
      <c r="A217" s="2"/>
      <c r="C217" s="2"/>
      <c r="D217" s="5"/>
      <c r="E217" s="10"/>
      <c r="F217" s="8"/>
      <c r="G217" s="10"/>
      <c r="H217" s="8"/>
    </row>
    <row r="218" spans="1:8" ht="12.75">
      <c r="A218" s="2"/>
      <c r="C218" s="2"/>
      <c r="D218" s="5"/>
      <c r="E218" s="10"/>
      <c r="F218" s="8"/>
      <c r="G218" s="10"/>
      <c r="H218" s="8"/>
    </row>
    <row r="219" spans="1:26" ht="12.75">
      <c r="A219" s="2">
        <v>57</v>
      </c>
      <c r="B219" s="11">
        <v>7</v>
      </c>
      <c r="C219" s="2">
        <v>3</v>
      </c>
      <c r="D219" s="5">
        <v>3</v>
      </c>
      <c r="E219" s="10">
        <v>1</v>
      </c>
      <c r="F219" s="8">
        <v>70</v>
      </c>
      <c r="G219" s="10">
        <v>75</v>
      </c>
      <c r="H219" s="8">
        <v>46</v>
      </c>
      <c r="I219" s="11">
        <v>3</v>
      </c>
      <c r="J219" s="11">
        <v>30</v>
      </c>
      <c r="K219" s="11">
        <v>2</v>
      </c>
      <c r="L219" s="11">
        <v>8</v>
      </c>
      <c r="M219" s="11">
        <v>9</v>
      </c>
      <c r="N219" s="11">
        <v>5</v>
      </c>
      <c r="O219" s="11">
        <v>36</v>
      </c>
      <c r="P219" s="11">
        <v>4</v>
      </c>
      <c r="Q219" s="11">
        <v>11</v>
      </c>
      <c r="R219" s="11">
        <v>5</v>
      </c>
      <c r="S219" s="11">
        <v>36</v>
      </c>
      <c r="T219" s="11">
        <v>4</v>
      </c>
      <c r="Z219" s="11"/>
    </row>
    <row r="220" spans="1:8" ht="12.75">
      <c r="A220" s="2"/>
      <c r="C220" s="2"/>
      <c r="D220" s="5"/>
      <c r="E220" s="10"/>
      <c r="F220" s="8"/>
      <c r="G220" s="10"/>
      <c r="H220" s="8"/>
    </row>
    <row r="221" spans="1:8" ht="12.75">
      <c r="A221" s="2"/>
      <c r="C221" s="2"/>
      <c r="D221" s="5"/>
      <c r="E221" s="10"/>
      <c r="F221" s="8"/>
      <c r="G221" s="10"/>
      <c r="H221" s="8"/>
    </row>
    <row r="222" spans="1:8" ht="12.75">
      <c r="A222" s="2"/>
      <c r="C222" s="2"/>
      <c r="D222" s="5"/>
      <c r="E222" s="10"/>
      <c r="F222" s="8"/>
      <c r="G222" s="10"/>
      <c r="H222" s="8"/>
    </row>
    <row r="223" spans="1:8" ht="12.75">
      <c r="A223" s="2"/>
      <c r="C223" s="2"/>
      <c r="D223" s="5"/>
      <c r="E223" s="10"/>
      <c r="F223" s="8"/>
      <c r="G223" s="10"/>
      <c r="H223" s="8"/>
    </row>
    <row r="224" spans="1:8" ht="12.75">
      <c r="A224" s="2"/>
      <c r="C224" s="2"/>
      <c r="D224" s="5"/>
      <c r="E224" s="10"/>
      <c r="F224" s="8"/>
      <c r="G224" s="10"/>
      <c r="H224" s="8"/>
    </row>
    <row r="225" spans="5:7" ht="12.75">
      <c r="E225" s="10"/>
      <c r="G225" s="10"/>
    </row>
    <row r="226" spans="5:7" ht="12.75">
      <c r="E226" s="10"/>
      <c r="G226" s="10"/>
    </row>
    <row r="227" spans="5:7" ht="12.75">
      <c r="E227" s="10"/>
      <c r="G227" s="10"/>
    </row>
    <row r="228" spans="5:7" ht="12.75">
      <c r="E228" s="10"/>
      <c r="G228" s="10"/>
    </row>
    <row r="229" spans="5:7" ht="12.75">
      <c r="E229" s="10"/>
      <c r="G229" s="10"/>
    </row>
    <row r="230" spans="5:7" ht="12.75">
      <c r="E230" s="10"/>
      <c r="G230" s="10"/>
    </row>
    <row r="231" spans="5:7" ht="12.75">
      <c r="E231" s="10"/>
      <c r="G231" s="10"/>
    </row>
    <row r="232" spans="5:7" ht="12.75">
      <c r="E232" s="10"/>
      <c r="G232" s="10"/>
    </row>
    <row r="233" spans="5:7" ht="12.75">
      <c r="E233" s="10"/>
      <c r="G233" s="10"/>
    </row>
    <row r="234" spans="5:7" ht="12.75">
      <c r="E234" s="10"/>
      <c r="G234" s="10"/>
    </row>
    <row r="235" spans="5:7" ht="12.75">
      <c r="E235" s="10"/>
      <c r="G235" s="10"/>
    </row>
    <row r="236" spans="5:7" ht="12.75">
      <c r="E236" s="10"/>
      <c r="G236" s="10"/>
    </row>
    <row r="237" spans="5:7" ht="12.75">
      <c r="E237" s="10"/>
      <c r="G237" s="10"/>
    </row>
    <row r="238" spans="5:7" ht="12.75">
      <c r="E238" s="10"/>
      <c r="G238" s="10"/>
    </row>
    <row r="239" spans="5:7" ht="12.75">
      <c r="E239" s="10"/>
      <c r="G239" s="10"/>
    </row>
    <row r="240" spans="5:7" ht="12.75">
      <c r="E240" s="10"/>
      <c r="G240" s="10"/>
    </row>
    <row r="241" spans="1:8" ht="12.75">
      <c r="A241" s="2"/>
      <c r="C241" s="2"/>
      <c r="D241" s="5"/>
      <c r="E241" s="10"/>
      <c r="F241" s="8"/>
      <c r="G241" s="10"/>
      <c r="H241" s="8"/>
    </row>
    <row r="242" spans="1:8" ht="12.75">
      <c r="A242" s="2"/>
      <c r="C242" s="2"/>
      <c r="D242" s="5"/>
      <c r="E242" s="10"/>
      <c r="F242" s="8"/>
      <c r="G242" s="10"/>
      <c r="H242" s="8"/>
    </row>
    <row r="243" spans="1:8" ht="12.75">
      <c r="A243" s="2"/>
      <c r="C243" s="2"/>
      <c r="D243" s="5"/>
      <c r="E243" s="10"/>
      <c r="F243" s="8"/>
      <c r="G243" s="10"/>
      <c r="H243" s="8"/>
    </row>
    <row r="244" spans="1:8" ht="12.75">
      <c r="A244" s="2"/>
      <c r="C244" s="2"/>
      <c r="D244" s="5"/>
      <c r="E244" s="10"/>
      <c r="F244" s="8"/>
      <c r="G244" s="10"/>
      <c r="H244" s="8"/>
    </row>
    <row r="245" spans="1:8" ht="12.75">
      <c r="A245" s="2"/>
      <c r="C245" s="2"/>
      <c r="D245" s="5"/>
      <c r="E245" s="10"/>
      <c r="F245" s="8"/>
      <c r="G245" s="10"/>
      <c r="H245" s="8"/>
    </row>
    <row r="246" spans="1:8" ht="12.75">
      <c r="A246" s="2"/>
      <c r="C246" s="3"/>
      <c r="D246" s="5"/>
      <c r="E246" s="10"/>
      <c r="F246" s="8"/>
      <c r="G246" s="10"/>
      <c r="H246" s="8"/>
    </row>
    <row r="247" spans="1:8" ht="12.75">
      <c r="A247" s="2"/>
      <c r="C247" s="2"/>
      <c r="D247" s="5"/>
      <c r="E247" s="10"/>
      <c r="F247" s="8"/>
      <c r="G247" s="10"/>
      <c r="H247" s="8"/>
    </row>
    <row r="248" spans="1:8" ht="12.75">
      <c r="A248" s="2"/>
      <c r="C248" s="2"/>
      <c r="D248" s="5"/>
      <c r="E248" s="10"/>
      <c r="F248" s="8"/>
      <c r="G248" s="10"/>
      <c r="H248" s="8"/>
    </row>
    <row r="249" spans="1:8" ht="12.75">
      <c r="A249" s="3"/>
      <c r="C249" s="2"/>
      <c r="D249" s="5"/>
      <c r="E249" s="10"/>
      <c r="F249" s="8"/>
      <c r="G249" s="10"/>
      <c r="H249" s="8"/>
    </row>
    <row r="250" spans="1:8" ht="12.75">
      <c r="A250" s="2"/>
      <c r="C250" s="2"/>
      <c r="D250" s="5"/>
      <c r="E250" s="10"/>
      <c r="F250" s="8"/>
      <c r="G250" s="10"/>
      <c r="H250" s="8"/>
    </row>
    <row r="251" spans="1:8" ht="12.75">
      <c r="A251" s="2"/>
      <c r="C251" s="2"/>
      <c r="D251" s="5"/>
      <c r="E251" s="10"/>
      <c r="F251" s="8"/>
      <c r="G251" s="10"/>
      <c r="H251" s="8"/>
    </row>
    <row r="252" spans="1:8" ht="12.75">
      <c r="A252" s="2"/>
      <c r="C252" s="2"/>
      <c r="D252" s="5"/>
      <c r="E252" s="10"/>
      <c r="F252" s="8"/>
      <c r="G252" s="10"/>
      <c r="H252" s="8"/>
    </row>
    <row r="253" spans="1:8" ht="12.75">
      <c r="A253" s="2"/>
      <c r="C253" s="2"/>
      <c r="D253" s="5"/>
      <c r="E253" s="10"/>
      <c r="F253" s="8"/>
      <c r="G253" s="10"/>
      <c r="H253" s="8"/>
    </row>
    <row r="254" spans="1:8" ht="12.75">
      <c r="A254" s="2"/>
      <c r="C254" s="2"/>
      <c r="D254" s="6"/>
      <c r="E254" s="10"/>
      <c r="F254" s="8"/>
      <c r="G254" s="10"/>
      <c r="H254" s="8"/>
    </row>
    <row r="255" spans="1:8" ht="12.75">
      <c r="A255" s="2"/>
      <c r="C255" s="2"/>
      <c r="D255" s="5"/>
      <c r="E255" s="10"/>
      <c r="F255" s="8"/>
      <c r="G255" s="10"/>
      <c r="H255" s="8"/>
    </row>
    <row r="256" spans="1:26" ht="12.75">
      <c r="A256" s="2">
        <v>1</v>
      </c>
      <c r="B256" s="11">
        <v>1</v>
      </c>
      <c r="C256" s="2">
        <v>11</v>
      </c>
      <c r="D256" s="5">
        <v>8</v>
      </c>
      <c r="E256" s="10">
        <v>265</v>
      </c>
      <c r="F256" s="8">
        <v>246</v>
      </c>
      <c r="G256" s="10">
        <v>184</v>
      </c>
      <c r="H256" s="8">
        <v>159</v>
      </c>
      <c r="I256" s="11">
        <v>2</v>
      </c>
      <c r="J256" s="11">
        <v>1</v>
      </c>
      <c r="K256" s="11">
        <v>8</v>
      </c>
      <c r="L256" s="11">
        <v>1</v>
      </c>
      <c r="M256" s="11">
        <v>5</v>
      </c>
      <c r="N256" s="11">
        <v>5</v>
      </c>
      <c r="O256" s="11">
        <v>1</v>
      </c>
      <c r="P256" s="11">
        <v>1</v>
      </c>
      <c r="Q256" s="11">
        <v>14</v>
      </c>
      <c r="R256" s="11">
        <v>1</v>
      </c>
      <c r="S256" s="11">
        <v>1</v>
      </c>
      <c r="T256" s="11">
        <v>1</v>
      </c>
      <c r="Z256" s="11"/>
    </row>
    <row r="257" spans="1:8" ht="12.75">
      <c r="A257" s="2"/>
      <c r="C257" s="2"/>
      <c r="D257" s="5"/>
      <c r="E257" s="10"/>
      <c r="F257" s="8"/>
      <c r="G257" s="10"/>
      <c r="H257" s="8"/>
    </row>
    <row r="258" spans="1:8" ht="12.75">
      <c r="A258" s="2"/>
      <c r="C258" s="2"/>
      <c r="D258" s="5"/>
      <c r="E258" s="10"/>
      <c r="F258" s="8"/>
      <c r="G258" s="10"/>
      <c r="H258" s="8"/>
    </row>
    <row r="259" spans="1:8" ht="12.75">
      <c r="A259" s="2"/>
      <c r="C259" s="2"/>
      <c r="D259" s="5"/>
      <c r="E259" s="10"/>
      <c r="F259" s="8"/>
      <c r="G259" s="10"/>
      <c r="H259" s="8"/>
    </row>
    <row r="260" spans="1:8" ht="12.75">
      <c r="A260" s="2"/>
      <c r="C260" s="2"/>
      <c r="D260" s="5"/>
      <c r="E260" s="10"/>
      <c r="F260" s="8"/>
      <c r="G260" s="10"/>
      <c r="H260" s="8"/>
    </row>
    <row r="261" spans="1:8" ht="12.75">
      <c r="A261" s="2"/>
      <c r="C261" s="2"/>
      <c r="D261" s="5"/>
      <c r="E261" s="10"/>
      <c r="F261" s="8"/>
      <c r="G261" s="10"/>
      <c r="H261" s="8"/>
    </row>
    <row r="262" spans="1:8" ht="12.75">
      <c r="A262" s="2"/>
      <c r="C262" s="2"/>
      <c r="D262" s="5"/>
      <c r="E262" s="10"/>
      <c r="F262" s="8"/>
      <c r="G262" s="10"/>
      <c r="H262" s="8"/>
    </row>
    <row r="263" spans="1:8" ht="12.75">
      <c r="A263" s="2"/>
      <c r="C263" s="2"/>
      <c r="D263" s="5"/>
      <c r="E263" s="10"/>
      <c r="F263" s="8"/>
      <c r="G263" s="10"/>
      <c r="H263" s="8"/>
    </row>
    <row r="264" spans="1:26" ht="12.75">
      <c r="A264" s="2"/>
      <c r="C264" s="2"/>
      <c r="D264" s="5"/>
      <c r="E264" s="10"/>
      <c r="F264" s="8"/>
      <c r="G264" s="10"/>
      <c r="H264" s="8"/>
      <c r="Z264" s="12"/>
    </row>
    <row r="265" spans="1:8" ht="12.75">
      <c r="A265" s="2"/>
      <c r="C265" s="2"/>
      <c r="D265" s="5"/>
      <c r="E265" s="10"/>
      <c r="F265" s="8"/>
      <c r="G265" s="10"/>
      <c r="H265" s="8"/>
    </row>
    <row r="266" spans="1:8" ht="12.75">
      <c r="A266" s="2"/>
      <c r="C266" s="2"/>
      <c r="D266" s="5"/>
      <c r="E266" s="10"/>
      <c r="F266" s="8"/>
      <c r="G266" s="10"/>
      <c r="H266" s="8"/>
    </row>
    <row r="267" spans="1:8" ht="12.75">
      <c r="A267" s="3"/>
      <c r="C267" s="2"/>
      <c r="D267" s="5"/>
      <c r="E267" s="10"/>
      <c r="F267" s="8"/>
      <c r="G267" s="10"/>
      <c r="H267" s="8"/>
    </row>
    <row r="268" spans="1:8" ht="12.75">
      <c r="A268" s="2"/>
      <c r="C268" s="2"/>
      <c r="D268" s="5"/>
      <c r="E268" s="10"/>
      <c r="F268" s="8"/>
      <c r="G268" s="10"/>
      <c r="H268" s="8"/>
    </row>
    <row r="269" spans="1:8" ht="12.75">
      <c r="A269" s="2"/>
      <c r="C269" s="2"/>
      <c r="D269" s="5"/>
      <c r="E269" s="10"/>
      <c r="F269" s="8"/>
      <c r="G269" s="10"/>
      <c r="H269" s="8"/>
    </row>
    <row r="270" spans="1:8" ht="12.75">
      <c r="A270" s="2"/>
      <c r="C270" s="2"/>
      <c r="D270" s="6"/>
      <c r="E270" s="10"/>
      <c r="F270" s="8"/>
      <c r="G270" s="10"/>
      <c r="H270" s="8"/>
    </row>
    <row r="271" spans="1:8" ht="12.75">
      <c r="A271" s="2"/>
      <c r="C271" s="2"/>
      <c r="D271" s="5"/>
      <c r="E271" s="10"/>
      <c r="F271" s="8"/>
      <c r="G271" s="10"/>
      <c r="H271" s="8"/>
    </row>
    <row r="272" spans="1:8" ht="12.75">
      <c r="A272" s="2"/>
      <c r="C272" s="2"/>
      <c r="D272" s="5"/>
      <c r="E272" s="10"/>
      <c r="F272" s="8"/>
      <c r="G272" s="10"/>
      <c r="H272" s="8"/>
    </row>
    <row r="273" spans="3:8" ht="12.75">
      <c r="C273" s="2"/>
      <c r="D273" s="5"/>
      <c r="E273" s="10"/>
      <c r="F273" s="8"/>
      <c r="G273" s="10"/>
      <c r="H273" s="8"/>
    </row>
    <row r="274" spans="3:8" ht="12.75">
      <c r="C274" s="2"/>
      <c r="D274" s="5"/>
      <c r="E274" s="10"/>
      <c r="F274" s="8"/>
      <c r="G274" s="10"/>
      <c r="H274" s="8"/>
    </row>
    <row r="275" spans="3:8" ht="12.75">
      <c r="C275" s="2"/>
      <c r="D275" s="5"/>
      <c r="E275" s="10"/>
      <c r="F275" s="8"/>
      <c r="G275" s="10"/>
      <c r="H275" s="8"/>
    </row>
    <row r="276" spans="3:8" ht="12.75">
      <c r="C276" s="2"/>
      <c r="D276" s="5"/>
      <c r="E276" s="10"/>
      <c r="F276" s="8"/>
      <c r="G276" s="10"/>
      <c r="H276" s="8"/>
    </row>
    <row r="277" spans="3:8" ht="12.75">
      <c r="C277" s="2"/>
      <c r="D277" s="5"/>
      <c r="E277" s="10"/>
      <c r="F277" s="9"/>
      <c r="G277" s="10"/>
      <c r="H277" s="8"/>
    </row>
    <row r="278" spans="3:8" ht="12.75">
      <c r="C278" s="2"/>
      <c r="D278" s="5"/>
      <c r="E278" s="10"/>
      <c r="F278" s="9"/>
      <c r="G278" s="10"/>
      <c r="H278" s="8"/>
    </row>
    <row r="279" spans="3:8" ht="12.75">
      <c r="C279" s="2"/>
      <c r="D279" s="5"/>
      <c r="E279" s="10"/>
      <c r="F279" s="8"/>
      <c r="G279" s="10"/>
      <c r="H279" s="8"/>
    </row>
    <row r="280" spans="3:8" ht="12.75">
      <c r="C280" s="3"/>
      <c r="D280" s="5"/>
      <c r="E280" s="10"/>
      <c r="F280" s="8"/>
      <c r="G280" s="10"/>
      <c r="H280" s="8"/>
    </row>
    <row r="281" spans="3:8" ht="12.75">
      <c r="C281" s="2"/>
      <c r="D281" s="5"/>
      <c r="E281" s="10"/>
      <c r="F281" s="8"/>
      <c r="G281" s="10"/>
      <c r="H281" s="8"/>
    </row>
    <row r="282" spans="3:8" ht="12.75">
      <c r="C282" s="2"/>
      <c r="D282" s="5"/>
      <c r="E282" s="10"/>
      <c r="F282" s="8"/>
      <c r="G282" s="10"/>
      <c r="H282" s="8"/>
    </row>
    <row r="283" spans="3:8" ht="12.75">
      <c r="C283" s="2"/>
      <c r="D283" s="5"/>
      <c r="E283" s="10"/>
      <c r="F283" s="8"/>
      <c r="G283" s="10"/>
      <c r="H283" s="8"/>
    </row>
    <row r="284" spans="3:8" ht="12.75">
      <c r="C284" s="2"/>
      <c r="D284" s="5"/>
      <c r="E284" s="10"/>
      <c r="F284" s="8"/>
      <c r="G284" s="10"/>
      <c r="H284" s="8"/>
    </row>
    <row r="285" spans="3:8" ht="12.75">
      <c r="C285" s="2"/>
      <c r="D285" s="5"/>
      <c r="E285" s="10"/>
      <c r="F285" s="8"/>
      <c r="G285" s="10"/>
      <c r="H285" s="8"/>
    </row>
    <row r="286" spans="3:8" ht="12.75">
      <c r="C286" s="2"/>
      <c r="D286" s="5"/>
      <c r="E286" s="10"/>
      <c r="F286" s="8"/>
      <c r="G286" s="10"/>
      <c r="H286" s="8"/>
    </row>
    <row r="287" spans="3:8" ht="12.75">
      <c r="C287" s="2"/>
      <c r="D287" s="5"/>
      <c r="E287" s="10"/>
      <c r="F287" s="8"/>
      <c r="G287" s="10"/>
      <c r="H287" s="8"/>
    </row>
    <row r="288" spans="3:8" ht="12.75">
      <c r="C288" s="3"/>
      <c r="D288" s="5"/>
      <c r="E288" s="10"/>
      <c r="F288" s="8"/>
      <c r="G288" s="10"/>
      <c r="H288" s="8"/>
    </row>
    <row r="289" spans="1:8" ht="12.75">
      <c r="A289" s="2"/>
      <c r="C289" s="2"/>
      <c r="D289" s="5"/>
      <c r="E289" s="10"/>
      <c r="F289" s="8"/>
      <c r="G289" s="10"/>
      <c r="H289" s="8"/>
    </row>
    <row r="290" spans="1:8" ht="12.75">
      <c r="A290" s="2"/>
      <c r="C290" s="2"/>
      <c r="D290" s="5"/>
      <c r="E290" s="10"/>
      <c r="F290" s="8"/>
      <c r="G290" s="10"/>
      <c r="H290" s="8"/>
    </row>
    <row r="291" spans="1:8" ht="12.75">
      <c r="A291" s="2"/>
      <c r="C291" s="2"/>
      <c r="D291" s="5"/>
      <c r="E291" s="10"/>
      <c r="F291" s="8"/>
      <c r="G291" s="10"/>
      <c r="H291" s="8"/>
    </row>
    <row r="292" spans="1:8" ht="12.75">
      <c r="A292" s="3"/>
      <c r="C292" s="2"/>
      <c r="D292" s="5"/>
      <c r="E292" s="10"/>
      <c r="F292" s="8"/>
      <c r="G292" s="10"/>
      <c r="H292" s="8"/>
    </row>
    <row r="293" spans="1:8" ht="12.75">
      <c r="A293" s="2"/>
      <c r="C293" s="2"/>
      <c r="D293" s="5"/>
      <c r="E293" s="10"/>
      <c r="F293" s="8"/>
      <c r="G293" s="10"/>
      <c r="H293" s="8"/>
    </row>
    <row r="294" spans="1:8" ht="12.75">
      <c r="A294" s="2"/>
      <c r="C294" s="2"/>
      <c r="D294" s="5"/>
      <c r="E294" s="10"/>
      <c r="F294" s="8"/>
      <c r="G294" s="10"/>
      <c r="H294" s="8"/>
    </row>
    <row r="295" spans="1:8" ht="12.75">
      <c r="A295" s="2"/>
      <c r="C295" s="2"/>
      <c r="D295" s="6"/>
      <c r="E295" s="10"/>
      <c r="F295" s="8"/>
      <c r="G295" s="10"/>
      <c r="H295" s="8"/>
    </row>
    <row r="296" spans="1:26" ht="12.75">
      <c r="A296" s="2">
        <v>1</v>
      </c>
      <c r="B296" s="11">
        <v>1</v>
      </c>
      <c r="C296" s="2">
        <v>2</v>
      </c>
      <c r="D296" s="5">
        <v>2</v>
      </c>
      <c r="E296" s="10">
        <v>177</v>
      </c>
      <c r="F296" s="8">
        <v>225</v>
      </c>
      <c r="G296" s="10">
        <v>194</v>
      </c>
      <c r="H296" s="8">
        <v>169</v>
      </c>
      <c r="I296" s="11">
        <v>6</v>
      </c>
      <c r="J296" s="11">
        <v>1</v>
      </c>
      <c r="K296" s="11">
        <v>6</v>
      </c>
      <c r="L296" s="11">
        <v>1</v>
      </c>
      <c r="M296" s="11">
        <v>2</v>
      </c>
      <c r="N296" s="11">
        <v>21</v>
      </c>
      <c r="O296" s="11">
        <v>1</v>
      </c>
      <c r="P296" s="11">
        <v>4</v>
      </c>
      <c r="Q296" s="11">
        <v>1</v>
      </c>
      <c r="R296" s="11">
        <v>1</v>
      </c>
      <c r="S296" s="11">
        <v>1</v>
      </c>
      <c r="T296" s="11">
        <v>2</v>
      </c>
      <c r="Z296" s="11"/>
    </row>
    <row r="297" spans="1:8" ht="12.75">
      <c r="A297" s="2"/>
      <c r="C297" s="2"/>
      <c r="D297" s="5"/>
      <c r="E297" s="10"/>
      <c r="F297" s="8"/>
      <c r="G297" s="10"/>
      <c r="H297" s="8"/>
    </row>
    <row r="298" spans="1:8" ht="12.75">
      <c r="A298" s="2"/>
      <c r="C298" s="2"/>
      <c r="D298" s="5"/>
      <c r="E298" s="10"/>
      <c r="F298" s="8"/>
      <c r="G298" s="10"/>
      <c r="H298" s="8"/>
    </row>
    <row r="299" spans="1:8" ht="12.75">
      <c r="A299" s="2"/>
      <c r="C299" s="2"/>
      <c r="D299" s="5"/>
      <c r="E299" s="10"/>
      <c r="F299" s="8"/>
      <c r="G299" s="10"/>
      <c r="H299" s="8"/>
    </row>
    <row r="300" spans="1:8" ht="12.75">
      <c r="A300" s="2"/>
      <c r="C300" s="2"/>
      <c r="D300" s="5"/>
      <c r="E300" s="10"/>
      <c r="F300" s="8"/>
      <c r="G300" s="10"/>
      <c r="H300" s="8"/>
    </row>
    <row r="301" spans="1:8" ht="12.75">
      <c r="A301" s="2"/>
      <c r="C301" s="2"/>
      <c r="D301" s="5"/>
      <c r="E301" s="10"/>
      <c r="F301" s="8"/>
      <c r="G301" s="10"/>
      <c r="H301" s="8"/>
    </row>
    <row r="302" spans="1:8" ht="12.75">
      <c r="A302" s="2"/>
      <c r="C302" s="2"/>
      <c r="D302" s="5"/>
      <c r="E302" s="10"/>
      <c r="F302" s="8"/>
      <c r="G302" s="10"/>
      <c r="H302" s="8"/>
    </row>
    <row r="303" spans="1:8" ht="12.75">
      <c r="A303" s="2"/>
      <c r="C303" s="2"/>
      <c r="D303" s="5"/>
      <c r="E303" s="10"/>
      <c r="F303" s="8"/>
      <c r="G303" s="10"/>
      <c r="H303" s="8"/>
    </row>
    <row r="304" spans="1:8" ht="12.75">
      <c r="A304" s="2"/>
      <c r="C304" s="2"/>
      <c r="D304" s="5"/>
      <c r="E304" s="10"/>
      <c r="F304" s="8"/>
      <c r="G304" s="10"/>
      <c r="H304" s="8"/>
    </row>
    <row r="305" spans="5:7" ht="12.75">
      <c r="E305" s="10"/>
      <c r="G305" s="10"/>
    </row>
    <row r="306" spans="5:7" ht="12.75">
      <c r="E306" s="10"/>
      <c r="G306" s="10"/>
    </row>
    <row r="307" spans="5:7" ht="12.75">
      <c r="E307" s="10"/>
      <c r="G307" s="10"/>
    </row>
    <row r="308" spans="5:7" ht="12.75">
      <c r="E308" s="10"/>
      <c r="G308" s="10"/>
    </row>
    <row r="309" spans="5:7" ht="12.75">
      <c r="E309" s="10"/>
      <c r="G309" s="10"/>
    </row>
    <row r="310" spans="5:7" ht="12.75">
      <c r="E310" s="10"/>
      <c r="G310" s="10"/>
    </row>
    <row r="311" spans="5:7" ht="12.75">
      <c r="E311" s="10"/>
      <c r="G311" s="10"/>
    </row>
    <row r="312" spans="5:7" ht="12.75">
      <c r="E312" s="10"/>
      <c r="G312" s="10"/>
    </row>
    <row r="313" spans="5:7" ht="12.75">
      <c r="E313" s="10"/>
      <c r="G313" s="10"/>
    </row>
    <row r="314" spans="5:7" ht="12.75">
      <c r="E314" s="10"/>
      <c r="G314" s="10"/>
    </row>
    <row r="315" spans="5:7" ht="12.75">
      <c r="E315" s="10"/>
      <c r="G315" s="10"/>
    </row>
    <row r="316" spans="5:7" ht="12.75">
      <c r="E316" s="10"/>
      <c r="G316" s="10"/>
    </row>
    <row r="317" spans="5:7" ht="12.75">
      <c r="E317" s="10"/>
      <c r="G317" s="10"/>
    </row>
    <row r="318" spans="5:7" ht="12.75">
      <c r="E318" s="10"/>
      <c r="G318" s="10"/>
    </row>
    <row r="319" spans="5:7" ht="12.75">
      <c r="E319" s="10"/>
      <c r="G319" s="10"/>
    </row>
    <row r="320" spans="5:7" ht="12.75">
      <c r="E320" s="10"/>
      <c r="G320" s="10"/>
    </row>
    <row r="321" spans="5:7" ht="12.75">
      <c r="E321" s="10"/>
      <c r="G321" s="10"/>
    </row>
    <row r="322" spans="5:7" ht="12.75">
      <c r="E322" s="10"/>
      <c r="G322" s="10"/>
    </row>
    <row r="323" spans="5:7" ht="12.75">
      <c r="E323" s="10"/>
      <c r="G323" s="10"/>
    </row>
    <row r="324" spans="5:7" ht="12.75">
      <c r="E324" s="10"/>
      <c r="G324" s="10"/>
    </row>
    <row r="325" spans="5:7" ht="12.75">
      <c r="E325" s="10"/>
      <c r="G325" s="10"/>
    </row>
    <row r="326" spans="5:7" ht="12.75">
      <c r="E326" s="10"/>
      <c r="G326" s="10"/>
    </row>
    <row r="327" spans="5:7" ht="12.75">
      <c r="E327" s="10"/>
      <c r="G327" s="10"/>
    </row>
    <row r="328" spans="5:7" ht="12.75">
      <c r="E328" s="10"/>
      <c r="G328" s="10"/>
    </row>
    <row r="329" spans="5:7" ht="12.75">
      <c r="E329" s="10"/>
      <c r="G329" s="10"/>
    </row>
    <row r="330" spans="5:7" ht="12.75">
      <c r="E330" s="10"/>
      <c r="G330" s="10"/>
    </row>
    <row r="331" spans="5:7" ht="12.75">
      <c r="E331" s="10"/>
      <c r="G331" s="10"/>
    </row>
    <row r="332" spans="5:7" ht="12.75">
      <c r="E332" s="10"/>
      <c r="G332" s="10"/>
    </row>
    <row r="333" spans="5:7" ht="12.75">
      <c r="E333" s="10"/>
      <c r="G333" s="10"/>
    </row>
    <row r="334" spans="5:7" ht="12.75">
      <c r="E334" s="10"/>
      <c r="G334" s="10"/>
    </row>
    <row r="335" spans="5:7" ht="12.75">
      <c r="E335" s="10"/>
      <c r="G335" s="10"/>
    </row>
    <row r="336" spans="5:7" ht="12.75">
      <c r="E336" s="10"/>
      <c r="G336" s="10"/>
    </row>
    <row r="337" spans="5:8" ht="12.75">
      <c r="E337" s="10"/>
      <c r="F337" s="8"/>
      <c r="G337" s="10"/>
      <c r="H337" s="8"/>
    </row>
    <row r="338" spans="5:8" ht="12.75">
      <c r="E338" s="10"/>
      <c r="F338" s="8"/>
      <c r="G338" s="10"/>
      <c r="H338" s="8"/>
    </row>
    <row r="339" spans="5:8" ht="12.75">
      <c r="E339" s="10"/>
      <c r="F339" s="8"/>
      <c r="G339" s="10"/>
      <c r="H339" s="8"/>
    </row>
    <row r="340" spans="5:8" ht="12.75">
      <c r="E340" s="10"/>
      <c r="F340" s="8"/>
      <c r="G340" s="10"/>
      <c r="H340" s="8"/>
    </row>
    <row r="341" spans="5:8" ht="12.75">
      <c r="E341" s="10"/>
      <c r="F341" s="8"/>
      <c r="G341" s="10"/>
      <c r="H341" s="8"/>
    </row>
    <row r="342" spans="5:8" ht="12.75">
      <c r="E342" s="10"/>
      <c r="F342" s="8"/>
      <c r="G342" s="10"/>
      <c r="H342" s="8"/>
    </row>
    <row r="343" spans="5:8" ht="12.75">
      <c r="E343" s="10"/>
      <c r="F343" s="8"/>
      <c r="G343" s="10"/>
      <c r="H343" s="8"/>
    </row>
    <row r="344" spans="5:8" ht="12.75">
      <c r="E344" s="10"/>
      <c r="F344" s="8"/>
      <c r="G344" s="10"/>
      <c r="H344" s="8"/>
    </row>
    <row r="345" spans="5:8" ht="12.75">
      <c r="E345" s="10"/>
      <c r="F345" s="8"/>
      <c r="G345" s="10"/>
      <c r="H345" s="8"/>
    </row>
    <row r="346" spans="5:8" ht="12.75">
      <c r="E346" s="10"/>
      <c r="F346" s="8"/>
      <c r="G346" s="10"/>
      <c r="H346" s="8"/>
    </row>
    <row r="347" spans="5:8" ht="12.75">
      <c r="E347" s="10"/>
      <c r="F347" s="8"/>
      <c r="G347" s="10"/>
      <c r="H347" s="8"/>
    </row>
    <row r="348" spans="5:8" ht="12.75">
      <c r="E348" s="10"/>
      <c r="F348" s="8"/>
      <c r="G348" s="10"/>
      <c r="H348" s="8"/>
    </row>
    <row r="349" spans="5:8" ht="12.75">
      <c r="E349" s="10"/>
      <c r="F349" s="8"/>
      <c r="G349" s="10"/>
      <c r="H349" s="8"/>
    </row>
    <row r="350" spans="5:8" ht="12.75">
      <c r="E350" s="10"/>
      <c r="F350" s="8"/>
      <c r="G350" s="10"/>
      <c r="H350" s="8"/>
    </row>
    <row r="351" spans="5:8" ht="12.75">
      <c r="E351" s="10"/>
      <c r="F351" s="8"/>
      <c r="G351" s="10"/>
      <c r="H351" s="8"/>
    </row>
    <row r="352" spans="5:8" ht="12.75">
      <c r="E352" s="10"/>
      <c r="F352" s="8"/>
      <c r="G352" s="10"/>
      <c r="H352" s="8"/>
    </row>
    <row r="353" spans="5:7" ht="12.75">
      <c r="E353" s="10"/>
      <c r="G353" s="10"/>
    </row>
    <row r="354" spans="5:7" ht="12.75">
      <c r="E354" s="10"/>
      <c r="G354" s="10"/>
    </row>
    <row r="355" spans="5:7" ht="12.75">
      <c r="E355" s="10"/>
      <c r="G355" s="10"/>
    </row>
    <row r="356" spans="5:7" ht="12.75">
      <c r="E356" s="10"/>
      <c r="G356" s="10"/>
    </row>
    <row r="357" spans="5:7" ht="12.75">
      <c r="E357" s="10"/>
      <c r="G357" s="10"/>
    </row>
    <row r="358" spans="5:7" ht="12.75">
      <c r="E358" s="10"/>
      <c r="G358" s="10"/>
    </row>
    <row r="359" spans="5:7" ht="12.75">
      <c r="E359" s="10"/>
      <c r="G359" s="10"/>
    </row>
    <row r="360" spans="5:7" ht="12.75">
      <c r="E360" s="10"/>
      <c r="G360" s="10"/>
    </row>
    <row r="361" spans="5:7" ht="12.75">
      <c r="E361" s="10"/>
      <c r="G361" s="10"/>
    </row>
    <row r="362" spans="5:7" ht="12.75">
      <c r="E362" s="10"/>
      <c r="G362" s="10"/>
    </row>
    <row r="363" spans="5:7" ht="12.75">
      <c r="E363" s="10"/>
      <c r="G363" s="10"/>
    </row>
    <row r="364" spans="5:7" ht="12.75">
      <c r="E364" s="10"/>
      <c r="G364" s="10"/>
    </row>
    <row r="365" spans="5:7" ht="12.75">
      <c r="E365" s="10"/>
      <c r="G365" s="10"/>
    </row>
    <row r="366" spans="5:7" ht="12.75">
      <c r="E366" s="10"/>
      <c r="G366" s="10"/>
    </row>
    <row r="367" spans="5:7" ht="12.75">
      <c r="E367" s="10"/>
      <c r="G367" s="10"/>
    </row>
    <row r="368" spans="5:7" ht="12.75">
      <c r="E368" s="10"/>
      <c r="G368" s="10"/>
    </row>
    <row r="369" spans="5:7" ht="12.75">
      <c r="E369" s="10"/>
      <c r="G369" s="10"/>
    </row>
    <row r="370" spans="5:7" ht="12.75">
      <c r="E370" s="10"/>
      <c r="G370" s="10"/>
    </row>
    <row r="371" spans="5:7" ht="12.75">
      <c r="E371" s="10"/>
      <c r="G371" s="10"/>
    </row>
    <row r="372" spans="5:7" ht="12.75">
      <c r="E372" s="10"/>
      <c r="G372" s="10"/>
    </row>
    <row r="373" spans="5:7" ht="12.75">
      <c r="E373" s="10"/>
      <c r="G373" s="10"/>
    </row>
    <row r="374" spans="5:7" ht="12.75">
      <c r="E374" s="10"/>
      <c r="G374" s="10"/>
    </row>
    <row r="375" spans="5:7" ht="12.75">
      <c r="E375" s="10"/>
      <c r="G375" s="10"/>
    </row>
    <row r="376" spans="5:7" ht="12.75">
      <c r="E376" s="10"/>
      <c r="G376" s="10"/>
    </row>
    <row r="377" spans="5:7" ht="12.75">
      <c r="E377" s="10"/>
      <c r="G377" s="10"/>
    </row>
    <row r="378" spans="5:7" ht="12.75">
      <c r="E378" s="10"/>
      <c r="G378" s="10"/>
    </row>
    <row r="379" spans="5:7" ht="12.75">
      <c r="E379" s="10"/>
      <c r="G379" s="10"/>
    </row>
    <row r="380" spans="5:7" ht="12.75">
      <c r="E380" s="10"/>
      <c r="G380" s="10"/>
    </row>
    <row r="381" spans="5:7" ht="12.75">
      <c r="E381" s="10"/>
      <c r="G381" s="10"/>
    </row>
    <row r="382" spans="5:7" ht="12.75">
      <c r="E382" s="10"/>
      <c r="G382" s="10"/>
    </row>
    <row r="383" spans="5:7" ht="12.75">
      <c r="E383" s="10"/>
      <c r="G383" s="10"/>
    </row>
    <row r="384" spans="5:7" ht="12.75">
      <c r="E384" s="10"/>
      <c r="G384" s="10"/>
    </row>
    <row r="385" spans="5:7" ht="12.75">
      <c r="E385" s="10"/>
      <c r="G385" s="10"/>
    </row>
    <row r="386" spans="5:7" ht="12.75">
      <c r="E386" s="10"/>
      <c r="G386" s="10"/>
    </row>
    <row r="387" spans="5:7" ht="12.75">
      <c r="E387" s="10"/>
      <c r="G387" s="10"/>
    </row>
    <row r="388" spans="5:7" ht="12.75">
      <c r="E388" s="10"/>
      <c r="G388" s="10"/>
    </row>
    <row r="389" spans="5:7" ht="12.75">
      <c r="E389" s="10"/>
      <c r="G389" s="10"/>
    </row>
    <row r="390" spans="5:7" ht="12.75">
      <c r="E390" s="10"/>
      <c r="G390" s="10"/>
    </row>
    <row r="391" spans="5:7" ht="12.75">
      <c r="E391" s="10"/>
      <c r="G391" s="10"/>
    </row>
    <row r="392" spans="5:7" ht="12.75">
      <c r="E392" s="10"/>
      <c r="G392" s="10"/>
    </row>
    <row r="393" spans="5:7" ht="12.75">
      <c r="E393" s="10"/>
      <c r="G393" s="10"/>
    </row>
    <row r="394" spans="5:7" ht="12.75">
      <c r="E394" s="10"/>
      <c r="G394" s="10"/>
    </row>
    <row r="395" spans="5:7" ht="12.75">
      <c r="E395" s="10"/>
      <c r="G395" s="10"/>
    </row>
    <row r="396" spans="5:7" ht="12.75">
      <c r="E396" s="10"/>
      <c r="G396" s="10"/>
    </row>
    <row r="397" spans="5:7" ht="12.75">
      <c r="E397" s="10"/>
      <c r="G397" s="10"/>
    </row>
    <row r="398" spans="5:7" ht="12.75">
      <c r="E398" s="10"/>
      <c r="G398" s="10"/>
    </row>
    <row r="399" spans="5:7" ht="12.75">
      <c r="E399" s="10"/>
      <c r="G399" s="10"/>
    </row>
    <row r="400" spans="5:7" ht="12.75">
      <c r="E400" s="10"/>
      <c r="G400" s="10"/>
    </row>
    <row r="401" spans="1:8" ht="12.75">
      <c r="A401" s="2"/>
      <c r="C401" s="2"/>
      <c r="D401" s="5"/>
      <c r="E401" s="10"/>
      <c r="F401" s="8"/>
      <c r="G401" s="10"/>
      <c r="H401" s="8"/>
    </row>
    <row r="402" spans="1:8" ht="12.75">
      <c r="A402" s="2"/>
      <c r="C402" s="2"/>
      <c r="D402" s="5"/>
      <c r="E402" s="10"/>
      <c r="F402" s="8"/>
      <c r="G402" s="10"/>
      <c r="H402" s="8"/>
    </row>
    <row r="403" spans="1:8" ht="12.75">
      <c r="A403" s="2"/>
      <c r="C403" s="2"/>
      <c r="D403" s="5"/>
      <c r="E403" s="10"/>
      <c r="F403" s="8"/>
      <c r="G403" s="10"/>
      <c r="H403" s="8"/>
    </row>
    <row r="404" spans="1:8" ht="12.75">
      <c r="A404" s="2"/>
      <c r="C404" s="2"/>
      <c r="D404" s="5"/>
      <c r="E404" s="10"/>
      <c r="F404" s="8"/>
      <c r="G404" s="10"/>
      <c r="H404" s="8"/>
    </row>
    <row r="405" spans="1:8" ht="12.75">
      <c r="A405" s="2"/>
      <c r="C405" s="2"/>
      <c r="D405" s="5"/>
      <c r="E405" s="10"/>
      <c r="F405" s="8"/>
      <c r="G405" s="10"/>
      <c r="H405" s="8"/>
    </row>
    <row r="406" spans="1:8" ht="12.75">
      <c r="A406" s="2"/>
      <c r="C406" s="2"/>
      <c r="D406" s="5"/>
      <c r="E406" s="10"/>
      <c r="F406" s="8"/>
      <c r="G406" s="10"/>
      <c r="H406" s="8"/>
    </row>
    <row r="407" spans="1:8" ht="12.75">
      <c r="A407" s="2"/>
      <c r="C407" s="2"/>
      <c r="D407" s="5"/>
      <c r="E407" s="10"/>
      <c r="F407" s="8"/>
      <c r="G407" s="10"/>
      <c r="H407" s="8"/>
    </row>
    <row r="408" spans="1:8" ht="12.75">
      <c r="A408" s="2"/>
      <c r="C408" s="2"/>
      <c r="D408" s="5"/>
      <c r="E408" s="10"/>
      <c r="F408" s="8"/>
      <c r="G408" s="10"/>
      <c r="H408" s="8"/>
    </row>
    <row r="409" spans="1:8" ht="12.75">
      <c r="A409" s="2"/>
      <c r="C409" s="2"/>
      <c r="D409" s="5"/>
      <c r="E409" s="10"/>
      <c r="F409" s="8"/>
      <c r="G409" s="10"/>
      <c r="H409" s="8"/>
    </row>
    <row r="410" spans="1:8" ht="12.75">
      <c r="A410" s="2"/>
      <c r="C410" s="2"/>
      <c r="D410" s="5"/>
      <c r="E410" s="10"/>
      <c r="F410" s="8"/>
      <c r="G410" s="10"/>
      <c r="H410" s="8"/>
    </row>
    <row r="411" spans="1:8" ht="12.75">
      <c r="A411" s="2"/>
      <c r="C411" s="2"/>
      <c r="D411" s="5"/>
      <c r="E411" s="10"/>
      <c r="F411" s="8"/>
      <c r="G411" s="10"/>
      <c r="H411" s="8"/>
    </row>
    <row r="412" spans="1:8" ht="12.75">
      <c r="A412" s="3"/>
      <c r="C412" s="2"/>
      <c r="D412" s="5"/>
      <c r="E412" s="10"/>
      <c r="F412" s="8"/>
      <c r="G412" s="10"/>
      <c r="H412" s="8"/>
    </row>
    <row r="413" spans="1:8" ht="12.75">
      <c r="A413" s="2"/>
      <c r="C413" s="2"/>
      <c r="D413" s="5"/>
      <c r="E413" s="10"/>
      <c r="F413" s="8"/>
      <c r="G413" s="10"/>
      <c r="H413" s="8"/>
    </row>
    <row r="414" spans="1:8" ht="12.75">
      <c r="A414" s="2"/>
      <c r="C414" s="2"/>
      <c r="D414" s="5"/>
      <c r="E414" s="10"/>
      <c r="F414" s="8"/>
      <c r="G414" s="10"/>
      <c r="H414" s="8"/>
    </row>
    <row r="415" spans="1:8" ht="12.75">
      <c r="A415" s="2"/>
      <c r="C415" s="2"/>
      <c r="D415" s="6"/>
      <c r="E415" s="10"/>
      <c r="F415" s="8"/>
      <c r="G415" s="10"/>
      <c r="H415" s="8"/>
    </row>
    <row r="416" spans="1:8" ht="12.75">
      <c r="A416" s="2"/>
      <c r="C416" s="2"/>
      <c r="D416" s="5"/>
      <c r="E416" s="10"/>
      <c r="F416" s="8"/>
      <c r="G416" s="10"/>
      <c r="H416" s="8"/>
    </row>
    <row r="417" spans="5:7" ht="12.75">
      <c r="E417" s="10"/>
      <c r="G417" s="10"/>
    </row>
    <row r="418" spans="5:7" ht="12.75">
      <c r="E418" s="10"/>
      <c r="G418" s="10"/>
    </row>
    <row r="419" spans="5:7" ht="12.75">
      <c r="E419" s="10"/>
      <c r="G419" s="10"/>
    </row>
    <row r="420" spans="5:7" ht="12.75">
      <c r="E420" s="10"/>
      <c r="G420" s="10"/>
    </row>
    <row r="421" spans="5:7" ht="12.75">
      <c r="E421" s="10"/>
      <c r="G421" s="10"/>
    </row>
    <row r="422" spans="5:7" ht="12.75">
      <c r="E422" s="10"/>
      <c r="G422" s="10"/>
    </row>
    <row r="423" spans="5:7" ht="12.75">
      <c r="E423" s="10"/>
      <c r="G423" s="10"/>
    </row>
    <row r="424" spans="5:7" ht="12.75">
      <c r="E424" s="10"/>
      <c r="G424" s="10"/>
    </row>
    <row r="425" spans="5:7" ht="12.75">
      <c r="E425" s="10"/>
      <c r="G425" s="10"/>
    </row>
    <row r="426" spans="5:7" ht="12.75">
      <c r="E426" s="10"/>
      <c r="G426" s="10"/>
    </row>
    <row r="427" spans="5:7" ht="12.75">
      <c r="E427" s="10"/>
      <c r="G427" s="10"/>
    </row>
    <row r="428" spans="5:7" ht="12.75">
      <c r="E428" s="10"/>
      <c r="G428" s="10"/>
    </row>
    <row r="429" spans="5:7" ht="12.75">
      <c r="E429" s="10"/>
      <c r="G429" s="10"/>
    </row>
    <row r="430" spans="5:7" ht="12.75">
      <c r="E430" s="10"/>
      <c r="G430" s="10"/>
    </row>
    <row r="431" spans="5:7" ht="12.75">
      <c r="E431" s="10"/>
      <c r="G431" s="10"/>
    </row>
    <row r="432" spans="5:7" ht="12.75">
      <c r="E432" s="10"/>
      <c r="G432" s="10"/>
    </row>
    <row r="433" spans="5:8" ht="12.75">
      <c r="E433" s="10"/>
      <c r="F433" s="8"/>
      <c r="G433" s="10"/>
      <c r="H433" s="8"/>
    </row>
    <row r="434" spans="5:8" ht="12.75">
      <c r="E434" s="10"/>
      <c r="F434" s="8"/>
      <c r="G434" s="10"/>
      <c r="H434" s="8"/>
    </row>
    <row r="435" spans="5:8" ht="12.75">
      <c r="E435" s="10"/>
      <c r="F435" s="8"/>
      <c r="G435" s="10"/>
      <c r="H435" s="8"/>
    </row>
    <row r="436" spans="5:8" ht="12.75">
      <c r="E436" s="10"/>
      <c r="F436" s="8"/>
      <c r="G436" s="10"/>
      <c r="H436" s="8"/>
    </row>
    <row r="437" spans="5:8" ht="12.75">
      <c r="E437" s="10"/>
      <c r="F437" s="8"/>
      <c r="G437" s="10"/>
      <c r="H437" s="8"/>
    </row>
    <row r="438" spans="5:8" ht="12.75">
      <c r="E438" s="10"/>
      <c r="F438" s="8"/>
      <c r="G438" s="10"/>
      <c r="H438" s="8"/>
    </row>
    <row r="439" spans="5:8" ht="12.75">
      <c r="E439" s="10"/>
      <c r="F439" s="8"/>
      <c r="G439" s="10"/>
      <c r="H439" s="8"/>
    </row>
    <row r="440" spans="5:8" ht="12.75">
      <c r="E440" s="10"/>
      <c r="F440" s="8"/>
      <c r="G440" s="10"/>
      <c r="H440" s="8"/>
    </row>
    <row r="441" spans="5:8" ht="12.75">
      <c r="E441" s="10"/>
      <c r="F441" s="8"/>
      <c r="G441" s="10"/>
      <c r="H441" s="8"/>
    </row>
    <row r="442" spans="5:8" ht="12.75">
      <c r="E442" s="10"/>
      <c r="F442" s="8"/>
      <c r="G442" s="10"/>
      <c r="H442" s="8"/>
    </row>
    <row r="443" spans="5:8" ht="12.75">
      <c r="E443" s="10"/>
      <c r="F443" s="8"/>
      <c r="G443" s="10"/>
      <c r="H443" s="8"/>
    </row>
    <row r="444" spans="5:8" ht="12.75">
      <c r="E444" s="10"/>
      <c r="F444" s="8"/>
      <c r="G444" s="10"/>
      <c r="H444" s="8"/>
    </row>
    <row r="445" spans="5:8" ht="12.75">
      <c r="E445" s="10"/>
      <c r="F445" s="8"/>
      <c r="G445" s="10"/>
      <c r="H445" s="8"/>
    </row>
    <row r="446" spans="5:8" ht="12.75">
      <c r="E446" s="10"/>
      <c r="F446" s="8"/>
      <c r="G446" s="10"/>
      <c r="H446" s="8"/>
    </row>
    <row r="447" spans="5:8" ht="12.75">
      <c r="E447" s="10"/>
      <c r="F447" s="8"/>
      <c r="G447" s="10"/>
      <c r="H447" s="8"/>
    </row>
    <row r="448" spans="5:8" ht="12.75">
      <c r="E448" s="10"/>
      <c r="F448" s="8"/>
      <c r="G448" s="10"/>
      <c r="H448" s="8"/>
    </row>
    <row r="449" spans="3:26" ht="12.75">
      <c r="C449" s="2"/>
      <c r="D449" s="5"/>
      <c r="E449" s="10"/>
      <c r="G449" s="10"/>
      <c r="Z449" s="12"/>
    </row>
    <row r="450" spans="3:7" ht="12.75">
      <c r="C450" s="2"/>
      <c r="D450" s="5"/>
      <c r="E450" s="10"/>
      <c r="G450" s="10"/>
    </row>
    <row r="451" spans="3:7" ht="12.75">
      <c r="C451" s="2"/>
      <c r="D451" s="5"/>
      <c r="E451" s="10"/>
      <c r="G451" s="10"/>
    </row>
    <row r="452" spans="3:7" ht="12.75">
      <c r="C452" s="2"/>
      <c r="D452" s="5"/>
      <c r="E452" s="10"/>
      <c r="G452" s="10"/>
    </row>
    <row r="453" spans="3:7" ht="12.75">
      <c r="C453" s="2"/>
      <c r="D453" s="5"/>
      <c r="E453" s="10"/>
      <c r="G453" s="10"/>
    </row>
    <row r="454" spans="3:7" ht="12.75">
      <c r="C454" s="2"/>
      <c r="D454" s="5"/>
      <c r="E454" s="10"/>
      <c r="G454" s="10"/>
    </row>
    <row r="455" spans="3:7" ht="12.75">
      <c r="C455" s="2"/>
      <c r="D455" s="5"/>
      <c r="E455" s="10"/>
      <c r="G455" s="10"/>
    </row>
    <row r="456" spans="3:7" ht="12.75">
      <c r="C456" s="2"/>
      <c r="D456" s="5"/>
      <c r="E456" s="10"/>
      <c r="G456" s="10"/>
    </row>
    <row r="457" spans="3:7" ht="12.75">
      <c r="C457" s="2"/>
      <c r="D457" s="5"/>
      <c r="E457" s="10"/>
      <c r="G457" s="10"/>
    </row>
    <row r="458" spans="3:7" ht="12.75">
      <c r="C458" s="2"/>
      <c r="D458" s="5"/>
      <c r="E458" s="10"/>
      <c r="G458" s="10"/>
    </row>
    <row r="459" spans="3:7" ht="12.75">
      <c r="C459" s="2"/>
      <c r="D459" s="5"/>
      <c r="E459" s="10"/>
      <c r="G459" s="10"/>
    </row>
    <row r="460" spans="3:7" ht="12.75">
      <c r="C460" s="2"/>
      <c r="D460" s="5"/>
      <c r="E460" s="10"/>
      <c r="G460" s="10"/>
    </row>
    <row r="461" spans="3:7" ht="12.75">
      <c r="C461" s="2"/>
      <c r="D461" s="5"/>
      <c r="E461" s="10"/>
      <c r="G461" s="10"/>
    </row>
    <row r="462" spans="3:7" ht="12.75">
      <c r="C462" s="2"/>
      <c r="D462" s="5"/>
      <c r="E462" s="10"/>
      <c r="G462" s="10"/>
    </row>
    <row r="463" spans="3:7" ht="12.75">
      <c r="C463" s="2"/>
      <c r="D463" s="5"/>
      <c r="E463" s="10"/>
      <c r="G463" s="10"/>
    </row>
    <row r="464" spans="3:7" ht="12.75">
      <c r="C464" s="2"/>
      <c r="D464" s="5"/>
      <c r="E464" s="10"/>
      <c r="G464" s="10"/>
    </row>
    <row r="465" spans="3:8" ht="12.75">
      <c r="C465" s="2"/>
      <c r="D465" s="5"/>
      <c r="E465" s="10"/>
      <c r="F465" s="8"/>
      <c r="G465" s="10"/>
      <c r="H465" s="8"/>
    </row>
    <row r="466" spans="3:8" ht="12.75">
      <c r="C466" s="2"/>
      <c r="D466" s="5"/>
      <c r="E466" s="10"/>
      <c r="F466" s="8"/>
      <c r="G466" s="10"/>
      <c r="H466" s="8"/>
    </row>
    <row r="467" spans="3:8" ht="12.75">
      <c r="C467" s="2"/>
      <c r="D467" s="5"/>
      <c r="E467" s="10"/>
      <c r="F467" s="8"/>
      <c r="G467" s="10"/>
      <c r="H467" s="8"/>
    </row>
    <row r="468" spans="3:8" ht="12.75">
      <c r="C468" s="2"/>
      <c r="D468" s="5"/>
      <c r="E468" s="10"/>
      <c r="F468" s="8"/>
      <c r="G468" s="10"/>
      <c r="H468" s="8"/>
    </row>
    <row r="469" spans="3:8" ht="12.75">
      <c r="C469" s="2"/>
      <c r="D469" s="5"/>
      <c r="E469" s="10"/>
      <c r="F469" s="8"/>
      <c r="G469" s="10"/>
      <c r="H469" s="8"/>
    </row>
    <row r="470" spans="3:8" ht="12.75">
      <c r="C470" s="2"/>
      <c r="D470" s="5"/>
      <c r="E470" s="10"/>
      <c r="F470" s="8"/>
      <c r="G470" s="10"/>
      <c r="H470" s="8"/>
    </row>
    <row r="471" spans="3:8" ht="12.75">
      <c r="C471" s="2"/>
      <c r="D471" s="5"/>
      <c r="E471" s="10"/>
      <c r="F471" s="8"/>
      <c r="G471" s="10"/>
      <c r="H471" s="8"/>
    </row>
    <row r="472" spans="3:8" ht="12.75">
      <c r="C472" s="2"/>
      <c r="D472" s="5"/>
      <c r="E472" s="10"/>
      <c r="F472" s="8"/>
      <c r="G472" s="10"/>
      <c r="H472" s="8"/>
    </row>
    <row r="473" spans="3:8" ht="12.75">
      <c r="C473" s="2"/>
      <c r="D473" s="5"/>
      <c r="E473" s="10"/>
      <c r="F473" s="8"/>
      <c r="G473" s="10"/>
      <c r="H473" s="8"/>
    </row>
    <row r="474" spans="3:8" ht="12.75">
      <c r="C474" s="2"/>
      <c r="D474" s="5"/>
      <c r="E474" s="10"/>
      <c r="F474" s="8"/>
      <c r="G474" s="10"/>
      <c r="H474" s="8"/>
    </row>
    <row r="475" spans="3:8" ht="12.75">
      <c r="C475" s="2"/>
      <c r="D475" s="5"/>
      <c r="E475" s="10"/>
      <c r="F475" s="8"/>
      <c r="G475" s="10"/>
      <c r="H475" s="8"/>
    </row>
    <row r="476" spans="3:8" ht="12.75">
      <c r="C476" s="2"/>
      <c r="D476" s="5"/>
      <c r="E476" s="10"/>
      <c r="F476" s="8"/>
      <c r="G476" s="10"/>
      <c r="H476" s="8"/>
    </row>
    <row r="477" spans="3:8" ht="12.75">
      <c r="C477" s="2"/>
      <c r="D477" s="5"/>
      <c r="E477" s="10"/>
      <c r="F477" s="9"/>
      <c r="G477" s="10"/>
      <c r="H477" s="8"/>
    </row>
    <row r="478" spans="3:8" ht="12.75">
      <c r="C478" s="2"/>
      <c r="D478" s="5"/>
      <c r="E478" s="10"/>
      <c r="F478" s="8"/>
      <c r="G478" s="10"/>
      <c r="H478" s="8"/>
    </row>
    <row r="479" spans="3:8" ht="12.75">
      <c r="C479" s="3"/>
      <c r="D479" s="5"/>
      <c r="E479" s="10"/>
      <c r="F479" s="8"/>
      <c r="G479" s="10"/>
      <c r="H479" s="8"/>
    </row>
    <row r="480" spans="3:8" ht="12.75">
      <c r="C480" s="2"/>
      <c r="D480" s="5"/>
      <c r="E480" s="10"/>
      <c r="F480" s="8"/>
      <c r="G480" s="10"/>
      <c r="H480" s="8"/>
    </row>
    <row r="481" spans="1:8" ht="12.75">
      <c r="A481" s="2"/>
      <c r="C481" s="2"/>
      <c r="D481" s="5"/>
      <c r="E481" s="10"/>
      <c r="F481" s="8"/>
      <c r="G481" s="10"/>
      <c r="H481" s="8"/>
    </row>
    <row r="482" spans="1:8" ht="12.75">
      <c r="A482" s="2"/>
      <c r="C482" s="2"/>
      <c r="D482" s="5"/>
      <c r="E482" s="10"/>
      <c r="F482" s="8"/>
      <c r="G482" s="10"/>
      <c r="H482" s="8"/>
    </row>
    <row r="483" spans="1:26" ht="12.75">
      <c r="A483" s="2"/>
      <c r="C483" s="2"/>
      <c r="D483" s="5"/>
      <c r="E483" s="10"/>
      <c r="F483" s="8"/>
      <c r="G483" s="10"/>
      <c r="H483" s="8"/>
      <c r="Z483" s="12"/>
    </row>
    <row r="484" spans="1:8" ht="12.75">
      <c r="A484" s="2"/>
      <c r="C484" s="2"/>
      <c r="D484" s="5"/>
      <c r="E484" s="10"/>
      <c r="F484" s="8"/>
      <c r="G484" s="10"/>
      <c r="H484" s="8"/>
    </row>
    <row r="485" spans="1:8" ht="12.75">
      <c r="A485" s="2"/>
      <c r="C485" s="2"/>
      <c r="D485" s="5"/>
      <c r="E485" s="10"/>
      <c r="F485" s="8"/>
      <c r="G485" s="10"/>
      <c r="H485" s="8"/>
    </row>
    <row r="486" spans="1:8" ht="12.75">
      <c r="A486" s="2"/>
      <c r="C486" s="2"/>
      <c r="D486" s="5"/>
      <c r="E486" s="10"/>
      <c r="F486" s="9"/>
      <c r="G486" s="10"/>
      <c r="H486" s="8"/>
    </row>
    <row r="487" spans="1:8" ht="12.75">
      <c r="A487" s="2"/>
      <c r="C487" s="2"/>
      <c r="D487" s="5"/>
      <c r="E487" s="10"/>
      <c r="F487" s="8"/>
      <c r="G487" s="10"/>
      <c r="H487" s="8"/>
    </row>
    <row r="488" spans="1:8" ht="12.75">
      <c r="A488" s="2"/>
      <c r="C488" s="2"/>
      <c r="D488" s="5"/>
      <c r="E488" s="10"/>
      <c r="F488" s="8"/>
      <c r="G488" s="10"/>
      <c r="H488" s="8"/>
    </row>
    <row r="489" spans="1:8" ht="12.75">
      <c r="A489" s="2"/>
      <c r="C489" s="2"/>
      <c r="D489" s="5"/>
      <c r="E489" s="10"/>
      <c r="F489" s="8"/>
      <c r="G489" s="10"/>
      <c r="H489" s="8"/>
    </row>
    <row r="490" spans="1:8" ht="12.75">
      <c r="A490" s="3"/>
      <c r="C490" s="2"/>
      <c r="D490" s="5"/>
      <c r="E490" s="10"/>
      <c r="F490" s="8"/>
      <c r="G490" s="10"/>
      <c r="H490" s="8"/>
    </row>
    <row r="491" spans="1:8" ht="12.75">
      <c r="A491" s="2"/>
      <c r="C491" s="2"/>
      <c r="D491" s="5"/>
      <c r="E491" s="10"/>
      <c r="F491" s="8"/>
      <c r="G491" s="10"/>
      <c r="H491" s="8"/>
    </row>
    <row r="492" spans="1:8" ht="12.75">
      <c r="A492" s="2"/>
      <c r="C492" s="2"/>
      <c r="D492" s="5"/>
      <c r="E492" s="10"/>
      <c r="F492" s="8"/>
      <c r="G492" s="10"/>
      <c r="H492" s="8"/>
    </row>
    <row r="493" spans="1:8" ht="12.75">
      <c r="A493" s="2"/>
      <c r="C493" s="2"/>
      <c r="D493" s="6"/>
      <c r="E493" s="10"/>
      <c r="F493" s="8"/>
      <c r="G493" s="10"/>
      <c r="H493" s="8"/>
    </row>
    <row r="494" spans="1:8" ht="12.75">
      <c r="A494" s="2"/>
      <c r="C494" s="2"/>
      <c r="D494" s="5"/>
      <c r="E494" s="10"/>
      <c r="F494" s="8"/>
      <c r="G494" s="10"/>
      <c r="H494" s="8"/>
    </row>
    <row r="495" spans="1:8" ht="12.75">
      <c r="A495" s="2"/>
      <c r="C495" s="2"/>
      <c r="D495" s="5"/>
      <c r="E495" s="10"/>
      <c r="F495" s="8"/>
      <c r="G495" s="10"/>
      <c r="H495" s="8"/>
    </row>
    <row r="496" spans="1:8" ht="12.75">
      <c r="A496" s="2"/>
      <c r="C496" s="2"/>
      <c r="D496" s="5"/>
      <c r="E496" s="10"/>
      <c r="F496" s="8"/>
      <c r="G496" s="10"/>
      <c r="H496" s="8"/>
    </row>
    <row r="497" spans="5:7" ht="12.75">
      <c r="E497" s="10"/>
      <c r="G497" s="10"/>
    </row>
    <row r="498" spans="5:7" ht="12.75">
      <c r="E498" s="10"/>
      <c r="G498" s="10"/>
    </row>
    <row r="499" spans="5:7" ht="12.75">
      <c r="E499" s="10"/>
      <c r="G499" s="10"/>
    </row>
    <row r="500" spans="5:7" ht="12.75">
      <c r="E500" s="10"/>
      <c r="G500" s="10"/>
    </row>
    <row r="501" spans="5:7" ht="12.75">
      <c r="E501" s="10"/>
      <c r="G501" s="10"/>
    </row>
    <row r="502" spans="5:7" ht="12.75">
      <c r="E502" s="10"/>
      <c r="G502" s="10"/>
    </row>
    <row r="503" spans="5:7" ht="12.75">
      <c r="E503" s="10"/>
      <c r="G503" s="10"/>
    </row>
    <row r="504" spans="5:7" ht="12.75">
      <c r="E504" s="10"/>
      <c r="G504" s="10"/>
    </row>
    <row r="505" spans="5:7" ht="12.75">
      <c r="E505" s="10"/>
      <c r="G505" s="10"/>
    </row>
    <row r="506" spans="5:7" ht="12.75">
      <c r="E506" s="10"/>
      <c r="G506" s="10"/>
    </row>
    <row r="507" spans="5:7" ht="12.75">
      <c r="E507" s="10"/>
      <c r="G507" s="10"/>
    </row>
    <row r="508" spans="5:7" ht="12.75">
      <c r="E508" s="10"/>
      <c r="G508" s="10"/>
    </row>
    <row r="509" spans="5:7" ht="12.75">
      <c r="E509" s="10"/>
      <c r="G509" s="10"/>
    </row>
    <row r="510" spans="5:7" ht="12.75">
      <c r="E510" s="10"/>
      <c r="G510" s="10"/>
    </row>
    <row r="511" spans="5:7" ht="12.75">
      <c r="E511" s="10"/>
      <c r="G511" s="10"/>
    </row>
    <row r="512" spans="5:7" ht="12.75">
      <c r="E512" s="10"/>
      <c r="G512" s="10"/>
    </row>
    <row r="513" spans="3:7" ht="12.75">
      <c r="C513" s="2"/>
      <c r="D513" s="5"/>
      <c r="E513" s="10"/>
      <c r="G513" s="10"/>
    </row>
    <row r="514" spans="3:7" ht="12.75">
      <c r="C514" s="2"/>
      <c r="D514" s="5"/>
      <c r="E514" s="10"/>
      <c r="G514" s="10"/>
    </row>
    <row r="515" spans="3:7" ht="12.75">
      <c r="C515" s="2"/>
      <c r="D515" s="5"/>
      <c r="E515" s="10"/>
      <c r="G515" s="10"/>
    </row>
    <row r="516" spans="3:7" ht="12.75">
      <c r="C516" s="2"/>
      <c r="D516" s="5"/>
      <c r="E516" s="10"/>
      <c r="G516" s="10"/>
    </row>
    <row r="517" spans="3:7" ht="12.75">
      <c r="C517" s="2"/>
      <c r="D517" s="5"/>
      <c r="E517" s="10"/>
      <c r="G517" s="10"/>
    </row>
    <row r="518" spans="3:7" ht="12.75">
      <c r="C518" s="2"/>
      <c r="D518" s="5"/>
      <c r="E518" s="10"/>
      <c r="G518" s="10"/>
    </row>
    <row r="519" spans="3:7" ht="12.75">
      <c r="C519" s="2"/>
      <c r="D519" s="5"/>
      <c r="E519" s="10"/>
      <c r="G519" s="10"/>
    </row>
    <row r="520" spans="3:26" ht="12.75">
      <c r="C520" s="2"/>
      <c r="D520" s="5"/>
      <c r="E520" s="10"/>
      <c r="G520" s="10"/>
      <c r="Z520" s="12"/>
    </row>
    <row r="521" spans="3:26" ht="12.75">
      <c r="C521" s="2"/>
      <c r="D521" s="5"/>
      <c r="E521" s="10"/>
      <c r="G521" s="10"/>
      <c r="Z521" s="12"/>
    </row>
    <row r="522" spans="3:7" ht="12.75">
      <c r="C522" s="2"/>
      <c r="D522" s="5"/>
      <c r="E522" s="10"/>
      <c r="G522" s="10"/>
    </row>
    <row r="523" spans="3:7" ht="12.75">
      <c r="C523" s="2"/>
      <c r="D523" s="5"/>
      <c r="E523" s="10"/>
      <c r="G523" s="10"/>
    </row>
    <row r="524" spans="3:26" ht="12.75">
      <c r="C524" s="2"/>
      <c r="D524" s="5"/>
      <c r="E524" s="10"/>
      <c r="G524" s="10"/>
      <c r="Z524" s="12"/>
    </row>
    <row r="525" spans="3:7" ht="12.75">
      <c r="C525" s="2"/>
      <c r="D525" s="5"/>
      <c r="E525" s="10"/>
      <c r="G525" s="10"/>
    </row>
    <row r="526" spans="3:7" ht="12.75">
      <c r="C526" s="2"/>
      <c r="D526" s="5"/>
      <c r="E526" s="10"/>
      <c r="G526" s="10"/>
    </row>
    <row r="527" spans="3:7" ht="12.75">
      <c r="C527" s="2"/>
      <c r="D527" s="5"/>
      <c r="E527" s="10"/>
      <c r="G527" s="10"/>
    </row>
    <row r="528" spans="3:7" ht="12.75">
      <c r="C528" s="2"/>
      <c r="D528" s="5"/>
      <c r="E528" s="10"/>
      <c r="G528" s="10"/>
    </row>
    <row r="529" spans="5:7" ht="12.75">
      <c r="E529" s="10"/>
      <c r="G529" s="10"/>
    </row>
    <row r="530" spans="5:7" ht="12.75">
      <c r="E530" s="10"/>
      <c r="G530" s="10"/>
    </row>
    <row r="531" spans="5:7" ht="12.75">
      <c r="E531" s="10"/>
      <c r="G531" s="10"/>
    </row>
    <row r="532" spans="5:7" ht="12.75">
      <c r="E532" s="10"/>
      <c r="G532" s="10"/>
    </row>
    <row r="533" spans="5:7" ht="12.75">
      <c r="E533" s="10"/>
      <c r="G533" s="10"/>
    </row>
    <row r="534" spans="5:7" ht="12.75">
      <c r="E534" s="10"/>
      <c r="G534" s="10"/>
    </row>
    <row r="535" spans="5:7" ht="12.75">
      <c r="E535" s="10"/>
      <c r="G535" s="10"/>
    </row>
    <row r="536" spans="5:7" ht="12.75">
      <c r="E536" s="10"/>
      <c r="G536" s="10"/>
    </row>
    <row r="537" spans="5:7" ht="12.75">
      <c r="E537" s="10"/>
      <c r="G537" s="10"/>
    </row>
    <row r="538" spans="5:7" ht="12.75">
      <c r="E538" s="10"/>
      <c r="G538" s="10"/>
    </row>
    <row r="539" spans="5:7" ht="12.75">
      <c r="E539" s="10"/>
      <c r="G539" s="10"/>
    </row>
    <row r="540" spans="5:7" ht="12.75">
      <c r="E540" s="10"/>
      <c r="G540" s="10"/>
    </row>
    <row r="541" spans="5:7" ht="12.75">
      <c r="E541" s="10"/>
      <c r="G541" s="10"/>
    </row>
    <row r="542" spans="5:7" ht="12.75">
      <c r="E542" s="10"/>
      <c r="G542" s="10"/>
    </row>
    <row r="543" spans="5:7" ht="12.75">
      <c r="E543" s="10"/>
      <c r="G543" s="10"/>
    </row>
    <row r="544" spans="5:7" ht="12.75">
      <c r="E544" s="10"/>
      <c r="G544" s="10"/>
    </row>
    <row r="545" spans="3:7" ht="12.75">
      <c r="C545" s="2"/>
      <c r="D545" s="5"/>
      <c r="E545" s="10"/>
      <c r="G545" s="10"/>
    </row>
    <row r="546" spans="3:7" ht="12.75">
      <c r="C546" s="2"/>
      <c r="D546" s="5"/>
      <c r="E546" s="10"/>
      <c r="G546" s="10"/>
    </row>
    <row r="547" spans="3:7" ht="12.75">
      <c r="C547" s="2"/>
      <c r="D547" s="5"/>
      <c r="E547" s="10"/>
      <c r="G547" s="10"/>
    </row>
    <row r="548" spans="3:7" ht="12.75">
      <c r="C548" s="2"/>
      <c r="D548" s="5"/>
      <c r="E548" s="10"/>
      <c r="G548" s="10"/>
    </row>
    <row r="549" spans="3:7" ht="12.75">
      <c r="C549" s="2"/>
      <c r="D549" s="5"/>
      <c r="E549" s="10"/>
      <c r="G549" s="10"/>
    </row>
    <row r="550" spans="3:7" ht="12.75">
      <c r="C550" s="2"/>
      <c r="D550" s="5"/>
      <c r="E550" s="10"/>
      <c r="G550" s="10"/>
    </row>
    <row r="551" spans="3:7" ht="12.75">
      <c r="C551" s="2"/>
      <c r="D551" s="5"/>
      <c r="E551" s="10"/>
      <c r="G551" s="10"/>
    </row>
    <row r="552" spans="3:7" ht="12.75">
      <c r="C552" s="2"/>
      <c r="D552" s="5"/>
      <c r="E552" s="10"/>
      <c r="G552" s="10"/>
    </row>
    <row r="553" spans="3:7" ht="12.75">
      <c r="C553" s="2"/>
      <c r="D553" s="5"/>
      <c r="E553" s="10"/>
      <c r="G553" s="10"/>
    </row>
    <row r="554" spans="3:7" ht="12.75">
      <c r="C554" s="2"/>
      <c r="D554" s="5"/>
      <c r="E554" s="10"/>
      <c r="G554" s="10"/>
    </row>
    <row r="555" spans="3:7" ht="12.75">
      <c r="C555" s="2"/>
      <c r="D555" s="5"/>
      <c r="E555" s="10"/>
      <c r="G555" s="10"/>
    </row>
    <row r="556" spans="3:7" ht="12.75">
      <c r="C556" s="2"/>
      <c r="D556" s="5"/>
      <c r="E556" s="10"/>
      <c r="G556" s="10"/>
    </row>
    <row r="557" spans="3:7" ht="12.75">
      <c r="C557" s="2"/>
      <c r="D557" s="5"/>
      <c r="E557" s="10"/>
      <c r="G557" s="10"/>
    </row>
    <row r="558" spans="3:7" ht="12.75">
      <c r="C558" s="2"/>
      <c r="D558" s="5"/>
      <c r="E558" s="10"/>
      <c r="G558" s="10"/>
    </row>
    <row r="559" spans="3:7" ht="12.75">
      <c r="C559" s="2"/>
      <c r="D559" s="5"/>
      <c r="E559" s="10"/>
      <c r="G559" s="10"/>
    </row>
    <row r="560" spans="3:7" ht="12.75">
      <c r="C560" s="3"/>
      <c r="D560" s="5"/>
      <c r="E560" s="10"/>
      <c r="G560" s="10"/>
    </row>
    <row r="561" spans="1:8" ht="12.75">
      <c r="A561" s="2"/>
      <c r="C561" s="2"/>
      <c r="D561" s="5"/>
      <c r="E561" s="10"/>
      <c r="F561" s="8"/>
      <c r="G561" s="10"/>
      <c r="H561" s="8"/>
    </row>
    <row r="562" spans="1:8" ht="12.75">
      <c r="A562" s="2"/>
      <c r="C562" s="2"/>
      <c r="D562" s="5"/>
      <c r="E562" s="10"/>
      <c r="F562" s="8"/>
      <c r="G562" s="10"/>
      <c r="H562" s="8"/>
    </row>
    <row r="563" spans="1:8" ht="12.75">
      <c r="A563" s="2"/>
      <c r="C563" s="2"/>
      <c r="D563" s="5"/>
      <c r="E563" s="10"/>
      <c r="F563" s="8"/>
      <c r="G563" s="10"/>
      <c r="H563" s="8"/>
    </row>
    <row r="564" spans="1:8" ht="12.75">
      <c r="A564" s="2"/>
      <c r="C564" s="2"/>
      <c r="D564" s="5"/>
      <c r="E564" s="10"/>
      <c r="F564" s="8"/>
      <c r="G564" s="10"/>
      <c r="H564" s="8"/>
    </row>
    <row r="565" spans="1:8" ht="12.75">
      <c r="A565" s="2"/>
      <c r="C565" s="2"/>
      <c r="D565" s="5"/>
      <c r="E565" s="10"/>
      <c r="F565" s="8"/>
      <c r="G565" s="10"/>
      <c r="H565" s="8"/>
    </row>
    <row r="566" spans="1:8" ht="12.75">
      <c r="A566" s="2"/>
      <c r="C566" s="2"/>
      <c r="D566" s="5"/>
      <c r="E566" s="10"/>
      <c r="F566" s="8"/>
      <c r="G566" s="10"/>
      <c r="H566" s="8"/>
    </row>
    <row r="567" spans="1:8" ht="12.75">
      <c r="A567" s="2"/>
      <c r="C567" s="2"/>
      <c r="D567" s="5"/>
      <c r="E567" s="10"/>
      <c r="F567" s="8"/>
      <c r="G567" s="10"/>
      <c r="H567" s="8"/>
    </row>
    <row r="568" spans="1:8" ht="12.75">
      <c r="A568" s="2"/>
      <c r="C568" s="2"/>
      <c r="D568" s="5"/>
      <c r="E568" s="10"/>
      <c r="F568" s="8"/>
      <c r="G568" s="10"/>
      <c r="H568" s="8"/>
    </row>
    <row r="569" spans="1:8" ht="12.75">
      <c r="A569" s="2"/>
      <c r="C569" s="2"/>
      <c r="D569" s="5"/>
      <c r="E569" s="10"/>
      <c r="F569" s="8"/>
      <c r="G569" s="10"/>
      <c r="H569" s="8"/>
    </row>
    <row r="570" spans="1:8" ht="12.75">
      <c r="A570" s="2"/>
      <c r="C570" s="2"/>
      <c r="D570" s="5"/>
      <c r="E570" s="10"/>
      <c r="F570" s="8"/>
      <c r="G570" s="10"/>
      <c r="H570" s="8"/>
    </row>
    <row r="571" spans="1:8" ht="12.75">
      <c r="A571" s="2"/>
      <c r="C571" s="2"/>
      <c r="D571" s="5"/>
      <c r="E571" s="10"/>
      <c r="F571" s="9"/>
      <c r="G571" s="10"/>
      <c r="H571" s="8"/>
    </row>
    <row r="572" spans="1:8" ht="12.75">
      <c r="A572" s="2"/>
      <c r="C572" s="2"/>
      <c r="D572" s="5"/>
      <c r="E572" s="10"/>
      <c r="F572" s="8"/>
      <c r="G572" s="10"/>
      <c r="H572" s="8"/>
    </row>
    <row r="573" spans="1:8" ht="12.75">
      <c r="A573" s="2"/>
      <c r="C573" s="2"/>
      <c r="D573" s="5"/>
      <c r="E573" s="10"/>
      <c r="F573" s="8"/>
      <c r="G573" s="10"/>
      <c r="H573" s="8"/>
    </row>
    <row r="574" spans="1:8" ht="12.75">
      <c r="A574" s="2"/>
      <c r="C574" s="2"/>
      <c r="D574" s="5"/>
      <c r="E574" s="10"/>
      <c r="F574" s="8"/>
      <c r="G574" s="10"/>
      <c r="H574" s="8"/>
    </row>
    <row r="575" spans="1:8" ht="12.75">
      <c r="A575" s="2"/>
      <c r="C575" s="2"/>
      <c r="D575" s="5"/>
      <c r="E575" s="10"/>
      <c r="F575" s="8"/>
      <c r="G575" s="10"/>
      <c r="H575" s="8"/>
    </row>
    <row r="576" spans="1:26" ht="12.75">
      <c r="A576" s="2">
        <v>17</v>
      </c>
      <c r="B576" s="11">
        <v>7</v>
      </c>
      <c r="C576" s="2">
        <v>21</v>
      </c>
      <c r="D576" s="5">
        <v>27</v>
      </c>
      <c r="E576" s="10">
        <v>25</v>
      </c>
      <c r="F576" s="8">
        <v>294</v>
      </c>
      <c r="G576" s="10">
        <v>12</v>
      </c>
      <c r="H576" s="8">
        <v>213</v>
      </c>
      <c r="I576" s="11">
        <v>12</v>
      </c>
      <c r="J576" s="11">
        <v>6</v>
      </c>
      <c r="K576" s="11">
        <v>60</v>
      </c>
      <c r="L576" s="11">
        <v>5</v>
      </c>
      <c r="M576" s="11">
        <v>55</v>
      </c>
      <c r="N576" s="11">
        <v>4</v>
      </c>
      <c r="O576" s="11"/>
      <c r="P576" s="11">
        <v>5</v>
      </c>
      <c r="Q576" s="11">
        <v>19</v>
      </c>
      <c r="R576" s="11">
        <v>6</v>
      </c>
      <c r="S576" s="11"/>
      <c r="T576" s="11">
        <v>3</v>
      </c>
      <c r="Z576" s="11"/>
    </row>
    <row r="577" spans="5:7" ht="12.75">
      <c r="E577" s="10"/>
      <c r="F577" s="8"/>
      <c r="G577" s="10"/>
    </row>
    <row r="578" spans="5:7" ht="12.75">
      <c r="E578" s="10"/>
      <c r="F578" s="8"/>
      <c r="G578" s="10"/>
    </row>
    <row r="579" spans="5:7" ht="12.75">
      <c r="E579" s="10"/>
      <c r="F579" s="8"/>
      <c r="G579" s="10"/>
    </row>
    <row r="580" spans="5:7" ht="12.75">
      <c r="E580" s="10"/>
      <c r="F580" s="9"/>
      <c r="G580" s="10"/>
    </row>
    <row r="581" spans="5:7" ht="12.75">
      <c r="E581" s="10"/>
      <c r="F581" s="8"/>
      <c r="G581" s="10"/>
    </row>
    <row r="582" spans="5:7" ht="12.75">
      <c r="E582" s="10"/>
      <c r="F582" s="8"/>
      <c r="G582" s="10"/>
    </row>
    <row r="583" spans="5:7" ht="12.75">
      <c r="E583" s="10"/>
      <c r="F583" s="8"/>
      <c r="G583" s="10"/>
    </row>
    <row r="584" spans="5:7" ht="12.75">
      <c r="E584" s="10"/>
      <c r="F584" s="8"/>
      <c r="G584" s="10"/>
    </row>
    <row r="585" spans="5:7" ht="12.75">
      <c r="E585" s="10"/>
      <c r="F585" s="8"/>
      <c r="G585" s="10"/>
    </row>
    <row r="586" spans="5:7" ht="12.75">
      <c r="E586" s="10"/>
      <c r="F586" s="8"/>
      <c r="G586" s="10"/>
    </row>
    <row r="587" spans="5:7" ht="12.75">
      <c r="E587" s="10"/>
      <c r="F587" s="8"/>
      <c r="G587" s="10"/>
    </row>
    <row r="588" spans="5:7" ht="12.75">
      <c r="E588" s="10"/>
      <c r="F588" s="8"/>
      <c r="G588" s="10"/>
    </row>
    <row r="589" spans="5:7" ht="12.75">
      <c r="E589" s="10"/>
      <c r="F589" s="8"/>
      <c r="G589" s="10"/>
    </row>
    <row r="590" spans="5:7" ht="12.75">
      <c r="E590" s="10"/>
      <c r="F590" s="8"/>
      <c r="G590" s="10"/>
    </row>
    <row r="591" spans="5:7" ht="12.75">
      <c r="E591" s="10"/>
      <c r="F591" s="8"/>
      <c r="G591" s="10"/>
    </row>
    <row r="592" spans="5:7" ht="12.75">
      <c r="E592" s="10"/>
      <c r="F592" s="8"/>
      <c r="G592" s="10"/>
    </row>
    <row r="593" spans="5:7" ht="12.75">
      <c r="E593" s="10"/>
      <c r="G593" s="10"/>
    </row>
    <row r="594" spans="5:7" ht="12.75">
      <c r="E594" s="10"/>
      <c r="G594" s="10"/>
    </row>
    <row r="595" spans="5:7" ht="12.75">
      <c r="E595" s="10"/>
      <c r="G595" s="10"/>
    </row>
    <row r="596" spans="5:7" ht="12.75">
      <c r="E596" s="10"/>
      <c r="G596" s="10"/>
    </row>
    <row r="597" spans="5:7" ht="12.75">
      <c r="E597" s="10"/>
      <c r="G597" s="10"/>
    </row>
    <row r="598" spans="5:7" ht="12.75">
      <c r="E598" s="10"/>
      <c r="G598" s="10"/>
    </row>
    <row r="599" spans="5:7" ht="12.75">
      <c r="E599" s="10"/>
      <c r="G599" s="10"/>
    </row>
    <row r="600" spans="5:7" ht="12.75">
      <c r="E600" s="10"/>
      <c r="G600" s="10"/>
    </row>
    <row r="601" spans="5:7" ht="12.75">
      <c r="E601" s="10"/>
      <c r="G601" s="10"/>
    </row>
    <row r="602" spans="5:7" ht="12.75">
      <c r="E602" s="10"/>
      <c r="G602" s="10"/>
    </row>
    <row r="603" spans="5:7" ht="12.75">
      <c r="E603" s="10"/>
      <c r="G603" s="10"/>
    </row>
    <row r="604" spans="5:7" ht="12.75">
      <c r="E604" s="10"/>
      <c r="G604" s="10"/>
    </row>
    <row r="605" spans="5:7" ht="12.75">
      <c r="E605" s="10"/>
      <c r="G605" s="10"/>
    </row>
    <row r="606" spans="5:7" ht="12.75">
      <c r="E606" s="10"/>
      <c r="G606" s="10"/>
    </row>
    <row r="607" spans="5:7" ht="12.75">
      <c r="E607" s="10"/>
      <c r="G607" s="10"/>
    </row>
    <row r="608" spans="5:7" ht="12.75">
      <c r="E608" s="10"/>
      <c r="G608" s="10"/>
    </row>
    <row r="609" spans="1:8" ht="12.75">
      <c r="A609" s="2"/>
      <c r="C609" s="2"/>
      <c r="D609" s="5"/>
      <c r="E609" s="10"/>
      <c r="F609" s="8"/>
      <c r="G609" s="10"/>
      <c r="H609" s="8"/>
    </row>
    <row r="610" spans="1:8" ht="12.75">
      <c r="A610" s="2"/>
      <c r="C610" s="2"/>
      <c r="D610" s="5"/>
      <c r="E610" s="10"/>
      <c r="F610" s="8"/>
      <c r="G610" s="10"/>
      <c r="H610" s="8"/>
    </row>
    <row r="611" spans="1:8" ht="12.75">
      <c r="A611" s="2"/>
      <c r="C611" s="2"/>
      <c r="D611" s="5"/>
      <c r="E611" s="10"/>
      <c r="F611" s="8"/>
      <c r="G611" s="10"/>
      <c r="H611" s="8"/>
    </row>
    <row r="612" spans="1:8" ht="12.75">
      <c r="A612" s="2"/>
      <c r="C612" s="2"/>
      <c r="D612" s="5"/>
      <c r="E612" s="10"/>
      <c r="F612" s="8"/>
      <c r="G612" s="10"/>
      <c r="H612" s="8"/>
    </row>
    <row r="613" spans="1:8" ht="12.75">
      <c r="A613" s="2"/>
      <c r="C613" s="2"/>
      <c r="D613" s="5"/>
      <c r="E613" s="10"/>
      <c r="F613" s="8"/>
      <c r="G613" s="10"/>
      <c r="H613" s="8"/>
    </row>
    <row r="614" spans="1:8" ht="12.75">
      <c r="A614" s="2"/>
      <c r="C614" s="2"/>
      <c r="D614" s="5"/>
      <c r="E614" s="10"/>
      <c r="F614" s="8"/>
      <c r="G614" s="10"/>
      <c r="H614" s="8"/>
    </row>
    <row r="615" spans="1:8" ht="12.75">
      <c r="A615" s="2"/>
      <c r="C615" s="2"/>
      <c r="D615" s="5"/>
      <c r="E615" s="10"/>
      <c r="F615" s="8"/>
      <c r="G615" s="10"/>
      <c r="H615" s="8"/>
    </row>
    <row r="616" spans="1:8" ht="12.75">
      <c r="A616" s="2"/>
      <c r="C616" s="2"/>
      <c r="D616" s="5"/>
      <c r="E616" s="10"/>
      <c r="F616" s="8"/>
      <c r="G616" s="10"/>
      <c r="H616" s="8"/>
    </row>
    <row r="617" spans="1:8" ht="12.75">
      <c r="A617" s="2"/>
      <c r="C617" s="2"/>
      <c r="D617" s="5"/>
      <c r="E617" s="10"/>
      <c r="F617" s="8"/>
      <c r="G617" s="10"/>
      <c r="H617" s="8"/>
    </row>
    <row r="618" spans="1:8" ht="12.75">
      <c r="A618" s="2"/>
      <c r="C618" s="2"/>
      <c r="D618" s="5"/>
      <c r="E618" s="10"/>
      <c r="F618" s="8"/>
      <c r="G618" s="10"/>
      <c r="H618" s="8"/>
    </row>
    <row r="619" spans="1:26" ht="12.75">
      <c r="A619" s="2">
        <v>1</v>
      </c>
      <c r="B619" s="11">
        <v>1</v>
      </c>
      <c r="C619" s="2">
        <v>17</v>
      </c>
      <c r="D619" s="5">
        <v>20</v>
      </c>
      <c r="E619" s="10">
        <v>269</v>
      </c>
      <c r="F619" s="8">
        <v>238</v>
      </c>
      <c r="G619" s="10">
        <v>184</v>
      </c>
      <c r="H619" s="8">
        <v>186</v>
      </c>
      <c r="I619" s="11">
        <v>2</v>
      </c>
      <c r="J619" s="11">
        <v>1</v>
      </c>
      <c r="K619" s="11">
        <v>12</v>
      </c>
      <c r="L619" s="11">
        <v>1</v>
      </c>
      <c r="M619" s="11">
        <v>6</v>
      </c>
      <c r="N619" s="11"/>
      <c r="O619" s="11"/>
      <c r="P619" s="11">
        <v>1</v>
      </c>
      <c r="Q619" s="11">
        <v>6</v>
      </c>
      <c r="R619" s="11">
        <v>1</v>
      </c>
      <c r="S619" s="11"/>
      <c r="T619" s="11">
        <v>1</v>
      </c>
      <c r="Z619" s="11"/>
    </row>
    <row r="620" spans="1:8" ht="12.75">
      <c r="A620" s="2"/>
      <c r="C620" s="2"/>
      <c r="D620" s="5"/>
      <c r="E620" s="10"/>
      <c r="F620" s="8"/>
      <c r="G620" s="10"/>
      <c r="H620" s="8"/>
    </row>
    <row r="621" spans="1:26" ht="12.75">
      <c r="A621" s="2"/>
      <c r="B621" s="11"/>
      <c r="C621" s="2"/>
      <c r="D621" s="5"/>
      <c r="E621" s="10"/>
      <c r="F621" s="8"/>
      <c r="G621" s="10"/>
      <c r="H621" s="8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Z621" s="12"/>
    </row>
    <row r="622" spans="1:8" ht="12.75">
      <c r="A622" s="2"/>
      <c r="C622" s="2"/>
      <c r="D622" s="5"/>
      <c r="E622" s="10"/>
      <c r="F622" s="8"/>
      <c r="G622" s="10"/>
      <c r="H622" s="8"/>
    </row>
    <row r="623" spans="1:8" ht="12.75">
      <c r="A623" s="2"/>
      <c r="C623" s="2"/>
      <c r="D623" s="5"/>
      <c r="E623" s="10"/>
      <c r="F623" s="8"/>
      <c r="G623" s="10"/>
      <c r="H623" s="8"/>
    </row>
    <row r="624" spans="1:8" ht="12.75">
      <c r="A624" s="2"/>
      <c r="C624" s="2"/>
      <c r="D624" s="5"/>
      <c r="E624" s="10"/>
      <c r="F624" s="8"/>
      <c r="G624" s="10"/>
      <c r="H624" s="8"/>
    </row>
    <row r="625" spans="5:8" ht="12.75">
      <c r="E625" s="10"/>
      <c r="F625" s="8"/>
      <c r="G625" s="10"/>
      <c r="H625" s="8"/>
    </row>
    <row r="626" spans="5:8" ht="12.75">
      <c r="E626" s="10"/>
      <c r="F626" s="8"/>
      <c r="G626" s="10"/>
      <c r="H626" s="8"/>
    </row>
    <row r="627" spans="5:8" ht="12.75">
      <c r="E627" s="10"/>
      <c r="F627" s="8"/>
      <c r="G627" s="10"/>
      <c r="H627" s="8"/>
    </row>
    <row r="628" spans="5:8" ht="12.75">
      <c r="E628" s="10"/>
      <c r="F628" s="8"/>
      <c r="G628" s="10"/>
      <c r="H628" s="8"/>
    </row>
    <row r="629" spans="5:8" ht="12.75">
      <c r="E629" s="10"/>
      <c r="F629" s="8"/>
      <c r="G629" s="10"/>
      <c r="H629" s="8"/>
    </row>
    <row r="630" spans="5:8" ht="12.75">
      <c r="E630" s="10"/>
      <c r="F630" s="8"/>
      <c r="G630" s="10"/>
      <c r="H630" s="8"/>
    </row>
    <row r="631" spans="5:8" ht="12.75">
      <c r="E631" s="10"/>
      <c r="F631" s="8"/>
      <c r="G631" s="10"/>
      <c r="H631" s="8"/>
    </row>
    <row r="632" spans="5:8" ht="12.75">
      <c r="E632" s="10"/>
      <c r="F632" s="8"/>
      <c r="G632" s="10"/>
      <c r="H632" s="8"/>
    </row>
    <row r="633" spans="5:8" ht="12.75">
      <c r="E633" s="10"/>
      <c r="F633" s="8"/>
      <c r="G633" s="10"/>
      <c r="H633" s="8"/>
    </row>
    <row r="634" spans="5:8" ht="12.75">
      <c r="E634" s="10"/>
      <c r="F634" s="8"/>
      <c r="G634" s="10"/>
      <c r="H634" s="8"/>
    </row>
    <row r="635" spans="5:8" ht="12.75">
      <c r="E635" s="10"/>
      <c r="F635" s="8"/>
      <c r="G635" s="10"/>
      <c r="H635" s="8"/>
    </row>
    <row r="636" spans="5:8" ht="12.75">
      <c r="E636" s="10"/>
      <c r="F636" s="8"/>
      <c r="G636" s="10"/>
      <c r="H636" s="8"/>
    </row>
    <row r="637" spans="5:8" ht="12.75">
      <c r="E637" s="10"/>
      <c r="F637" s="8"/>
      <c r="G637" s="10"/>
      <c r="H637" s="8"/>
    </row>
    <row r="638" spans="5:8" ht="12.75">
      <c r="E638" s="10"/>
      <c r="F638" s="8"/>
      <c r="G638" s="10"/>
      <c r="H638" s="8"/>
    </row>
    <row r="639" spans="5:8" ht="12.75">
      <c r="E639" s="10"/>
      <c r="F639" s="8"/>
      <c r="G639" s="10"/>
      <c r="H639" s="8"/>
    </row>
    <row r="640" spans="5:8" ht="12.75">
      <c r="E640" s="10"/>
      <c r="F640" s="8"/>
      <c r="G640" s="10"/>
      <c r="H640" s="8"/>
    </row>
    <row r="641" spans="5:7" ht="12.75">
      <c r="E641" s="10"/>
      <c r="G641" s="10"/>
    </row>
    <row r="642" spans="5:7" ht="12.75">
      <c r="E642" s="10"/>
      <c r="G642" s="10"/>
    </row>
    <row r="643" spans="5:7" ht="12.75">
      <c r="E643" s="10"/>
      <c r="G643" s="10"/>
    </row>
    <row r="644" spans="5:7" ht="12.75">
      <c r="E644" s="10"/>
      <c r="G644" s="10"/>
    </row>
    <row r="645" spans="5:7" ht="12.75">
      <c r="E645" s="10"/>
      <c r="G645" s="10"/>
    </row>
    <row r="646" spans="5:7" ht="12.75">
      <c r="E646" s="10"/>
      <c r="G646" s="10"/>
    </row>
    <row r="647" spans="5:7" ht="12.75">
      <c r="E647" s="10"/>
      <c r="G647" s="10"/>
    </row>
    <row r="648" spans="5:7" ht="12.75">
      <c r="E648" s="10"/>
      <c r="G648" s="10"/>
    </row>
    <row r="649" spans="5:7" ht="12.75">
      <c r="E649" s="10"/>
      <c r="G649" s="10"/>
    </row>
    <row r="650" spans="5:7" ht="12.75">
      <c r="E650" s="10"/>
      <c r="G650" s="10"/>
    </row>
    <row r="651" spans="5:7" ht="12.75">
      <c r="E651" s="10"/>
      <c r="G651" s="10"/>
    </row>
    <row r="652" spans="5:7" ht="12.75">
      <c r="E652" s="10"/>
      <c r="G652" s="10"/>
    </row>
    <row r="653" spans="5:7" ht="12.75">
      <c r="E653" s="10"/>
      <c r="G653" s="10"/>
    </row>
    <row r="654" spans="5:7" ht="12.75">
      <c r="E654" s="10"/>
      <c r="G654" s="10"/>
    </row>
    <row r="655" spans="5:7" ht="12.75">
      <c r="E655" s="10"/>
      <c r="G655" s="10"/>
    </row>
    <row r="656" spans="5:7" ht="12.75">
      <c r="E656" s="10"/>
      <c r="G656" s="10"/>
    </row>
    <row r="657" spans="1:8" ht="12.75">
      <c r="A657" s="2"/>
      <c r="C657" s="2"/>
      <c r="D657" s="5"/>
      <c r="E657" s="10"/>
      <c r="F657" s="8"/>
      <c r="G657" s="10"/>
      <c r="H657" s="8"/>
    </row>
    <row r="658" spans="1:8" ht="12.75">
      <c r="A658" s="2"/>
      <c r="C658" s="2"/>
      <c r="D658" s="5"/>
      <c r="E658" s="10"/>
      <c r="F658" s="8"/>
      <c r="G658" s="10"/>
      <c r="H658" s="8"/>
    </row>
    <row r="659" spans="1:26" ht="12.75">
      <c r="A659" s="2">
        <v>19</v>
      </c>
      <c r="B659" s="11">
        <v>58</v>
      </c>
      <c r="C659" s="2">
        <v>63</v>
      </c>
      <c r="D659" s="5">
        <v>51</v>
      </c>
      <c r="E659" s="10">
        <v>524</v>
      </c>
      <c r="F659" s="8">
        <v>484</v>
      </c>
      <c r="G659" s="10">
        <v>279</v>
      </c>
      <c r="H659" s="8">
        <v>211</v>
      </c>
      <c r="J659" s="11">
        <v>24</v>
      </c>
      <c r="K659" s="11"/>
      <c r="L659" s="11">
        <v>24</v>
      </c>
      <c r="M659" s="11">
        <v>22</v>
      </c>
      <c r="N659" s="11"/>
      <c r="O659" s="11"/>
      <c r="P659" s="11">
        <v>34</v>
      </c>
      <c r="Q659" s="11"/>
      <c r="R659" s="11"/>
      <c r="S659" s="11"/>
      <c r="T659" s="11">
        <v>30</v>
      </c>
      <c r="Z659" s="11"/>
    </row>
    <row r="660" spans="1:8" ht="12.75">
      <c r="A660" s="2"/>
      <c r="C660" s="2"/>
      <c r="D660" s="5"/>
      <c r="E660" s="10"/>
      <c r="F660" s="8"/>
      <c r="G660" s="10"/>
      <c r="H660" s="8"/>
    </row>
    <row r="661" spans="1:8" ht="12.75">
      <c r="A661" s="2"/>
      <c r="C661" s="2"/>
      <c r="D661" s="5"/>
      <c r="E661" s="10"/>
      <c r="F661" s="8"/>
      <c r="G661" s="10"/>
      <c r="H661" s="8"/>
    </row>
    <row r="662" spans="1:8" ht="12.75">
      <c r="A662" s="2"/>
      <c r="C662" s="2"/>
      <c r="D662" s="5"/>
      <c r="E662" s="10"/>
      <c r="F662" s="8"/>
      <c r="G662" s="10"/>
      <c r="H662" s="8"/>
    </row>
    <row r="663" spans="1:8" ht="12.75">
      <c r="A663" s="2"/>
      <c r="C663" s="2"/>
      <c r="D663" s="5"/>
      <c r="E663" s="10"/>
      <c r="F663" s="8"/>
      <c r="G663" s="10"/>
      <c r="H663" s="8"/>
    </row>
    <row r="664" spans="1:8" ht="12.75">
      <c r="A664" s="2"/>
      <c r="C664" s="2"/>
      <c r="D664" s="5"/>
      <c r="E664" s="10"/>
      <c r="F664" s="8"/>
      <c r="G664" s="10"/>
      <c r="H664" s="8"/>
    </row>
    <row r="665" spans="1:8" ht="12.75">
      <c r="A665" s="2"/>
      <c r="C665" s="2"/>
      <c r="D665" s="5"/>
      <c r="E665" s="10"/>
      <c r="F665" s="8"/>
      <c r="G665" s="10"/>
      <c r="H665" s="8"/>
    </row>
    <row r="666" spans="1:8" ht="12.75">
      <c r="A666" s="2"/>
      <c r="C666" s="2"/>
      <c r="D666" s="5"/>
      <c r="E666" s="10"/>
      <c r="F666" s="8"/>
      <c r="G666" s="10"/>
      <c r="H666" s="8"/>
    </row>
    <row r="667" spans="1:8" ht="12.75">
      <c r="A667" s="2"/>
      <c r="C667" s="2"/>
      <c r="D667" s="5"/>
      <c r="E667" s="10"/>
      <c r="F667" s="8"/>
      <c r="G667" s="10"/>
      <c r="H667" s="8"/>
    </row>
    <row r="668" spans="1:8" ht="12.75">
      <c r="A668" s="2"/>
      <c r="C668" s="2"/>
      <c r="D668" s="5"/>
      <c r="E668" s="10"/>
      <c r="F668" s="8"/>
      <c r="G668" s="10"/>
      <c r="H668" s="8"/>
    </row>
    <row r="669" spans="1:8" ht="12.75">
      <c r="A669" s="3"/>
      <c r="C669" s="2"/>
      <c r="D669" s="5"/>
      <c r="E669" s="10"/>
      <c r="F669" s="8"/>
      <c r="G669" s="10"/>
      <c r="H669" s="8"/>
    </row>
    <row r="670" spans="1:8" ht="12.75">
      <c r="A670" s="2"/>
      <c r="C670" s="2"/>
      <c r="D670" s="5"/>
      <c r="E670" s="10"/>
      <c r="F670" s="8"/>
      <c r="G670" s="10"/>
      <c r="H670" s="8"/>
    </row>
    <row r="671" spans="1:8" ht="12.75">
      <c r="A671" s="2"/>
      <c r="C671" s="2"/>
      <c r="D671" s="5"/>
      <c r="E671" s="10"/>
      <c r="F671" s="8"/>
      <c r="G671" s="10"/>
      <c r="H671" s="8"/>
    </row>
    <row r="672" spans="1:8" ht="12.75">
      <c r="A672" s="2"/>
      <c r="C672" s="2"/>
      <c r="D672" s="6"/>
      <c r="E672" s="10"/>
      <c r="F672" s="8"/>
      <c r="G672" s="10"/>
      <c r="H672" s="8"/>
    </row>
    <row r="673" spans="1:26" ht="12.75">
      <c r="A673" s="2">
        <v>61</v>
      </c>
      <c r="B673" s="11">
        <v>10</v>
      </c>
      <c r="C673" s="2">
        <v>143</v>
      </c>
      <c r="D673" s="5">
        <v>258</v>
      </c>
      <c r="E673" s="10">
        <v>337</v>
      </c>
      <c r="F673" s="8">
        <v>422</v>
      </c>
      <c r="G673" s="10">
        <v>280</v>
      </c>
      <c r="H673" s="8">
        <v>256</v>
      </c>
      <c r="I673" s="11">
        <v>13</v>
      </c>
      <c r="J673" s="11">
        <v>6</v>
      </c>
      <c r="K673" s="11">
        <v>5</v>
      </c>
      <c r="L673" s="11"/>
      <c r="M673" s="11">
        <v>4</v>
      </c>
      <c r="N673" s="11"/>
      <c r="O673" s="11">
        <v>10</v>
      </c>
      <c r="P673" s="11">
        <v>5</v>
      </c>
      <c r="Q673" s="11">
        <v>4</v>
      </c>
      <c r="R673" s="11"/>
      <c r="S673" s="11">
        <v>10</v>
      </c>
      <c r="T673" s="11">
        <v>12</v>
      </c>
      <c r="Z673" s="11"/>
    </row>
    <row r="674" spans="1:8" ht="12.75">
      <c r="A674" s="2"/>
      <c r="C674" s="2"/>
      <c r="D674" s="5"/>
      <c r="E674" s="10"/>
      <c r="F674" s="8"/>
      <c r="G674" s="10"/>
      <c r="H674" s="8"/>
    </row>
    <row r="675" spans="1:8" ht="12.75">
      <c r="A675" s="2"/>
      <c r="C675" s="2"/>
      <c r="D675" s="5"/>
      <c r="E675" s="10"/>
      <c r="F675" s="8"/>
      <c r="G675" s="10"/>
      <c r="H675" s="8"/>
    </row>
    <row r="676" spans="1:8" ht="12.75">
      <c r="A676" s="2"/>
      <c r="C676" s="2"/>
      <c r="D676" s="5"/>
      <c r="E676" s="10"/>
      <c r="F676" s="8"/>
      <c r="G676" s="10"/>
      <c r="H676" s="8"/>
    </row>
    <row r="677" spans="1:8" ht="12.75">
      <c r="A677" s="2"/>
      <c r="C677" s="2"/>
      <c r="D677" s="5"/>
      <c r="E677" s="10"/>
      <c r="F677" s="8"/>
      <c r="G677" s="10"/>
      <c r="H677" s="8"/>
    </row>
    <row r="678" spans="1:8" ht="12.75">
      <c r="A678" s="2"/>
      <c r="C678" s="2"/>
      <c r="D678" s="5"/>
      <c r="E678" s="10"/>
      <c r="F678" s="8"/>
      <c r="G678" s="10"/>
      <c r="H678" s="8"/>
    </row>
    <row r="679" spans="1:26" ht="12.75">
      <c r="A679" s="2">
        <v>97</v>
      </c>
      <c r="B679" s="11">
        <v>18</v>
      </c>
      <c r="C679" s="2">
        <v>62</v>
      </c>
      <c r="D679" s="5">
        <v>55</v>
      </c>
      <c r="E679" s="10">
        <v>337</v>
      </c>
      <c r="F679" s="8">
        <v>409</v>
      </c>
      <c r="G679" s="10">
        <v>355</v>
      </c>
      <c r="H679" s="8">
        <v>288</v>
      </c>
      <c r="I679" s="11">
        <v>29</v>
      </c>
      <c r="J679" s="11">
        <v>12</v>
      </c>
      <c r="K679" s="11">
        <v>24</v>
      </c>
      <c r="L679" s="11">
        <v>11</v>
      </c>
      <c r="M679" s="11">
        <v>7</v>
      </c>
      <c r="N679" s="11"/>
      <c r="O679" s="11">
        <v>15</v>
      </c>
      <c r="P679" s="11"/>
      <c r="Q679" s="11">
        <v>6</v>
      </c>
      <c r="R679" s="11">
        <v>16</v>
      </c>
      <c r="S679" s="11">
        <v>15</v>
      </c>
      <c r="T679" s="11"/>
      <c r="Z679" s="11"/>
    </row>
    <row r="680" spans="1:8" ht="12.75">
      <c r="A680" s="2"/>
      <c r="C680" s="2"/>
      <c r="D680" s="5"/>
      <c r="E680" s="10"/>
      <c r="F680" s="8"/>
      <c r="G680" s="10"/>
      <c r="H680" s="8"/>
    </row>
    <row r="681" spans="1:8" ht="12.75">
      <c r="A681" s="2"/>
      <c r="C681" s="2"/>
      <c r="D681" s="5"/>
      <c r="E681" s="10"/>
      <c r="F681" s="8"/>
      <c r="G681" s="10"/>
      <c r="H681" s="8"/>
    </row>
    <row r="682" spans="1:8" ht="12.75">
      <c r="A682" s="2"/>
      <c r="C682" s="2"/>
      <c r="D682" s="5"/>
      <c r="E682" s="10"/>
      <c r="F682" s="8"/>
      <c r="G682" s="10"/>
      <c r="H682" s="8"/>
    </row>
    <row r="683" spans="1:26" ht="12.75">
      <c r="A683" s="2">
        <v>2</v>
      </c>
      <c r="B683" s="11">
        <v>1</v>
      </c>
      <c r="C683" s="2">
        <v>3</v>
      </c>
      <c r="D683" s="5">
        <v>10</v>
      </c>
      <c r="E683" s="10">
        <v>10</v>
      </c>
      <c r="F683" s="8">
        <v>317</v>
      </c>
      <c r="G683" s="10">
        <v>12</v>
      </c>
      <c r="H683" s="8">
        <v>259</v>
      </c>
      <c r="I683" s="11">
        <v>82</v>
      </c>
      <c r="J683" s="11">
        <v>1</v>
      </c>
      <c r="K683" s="11">
        <v>68</v>
      </c>
      <c r="L683" s="11">
        <v>1</v>
      </c>
      <c r="M683" s="11"/>
      <c r="N683" s="11">
        <v>1</v>
      </c>
      <c r="O683" s="11">
        <v>1</v>
      </c>
      <c r="P683" s="11">
        <v>36</v>
      </c>
      <c r="Q683" s="11"/>
      <c r="R683" s="11">
        <v>1</v>
      </c>
      <c r="S683" s="11">
        <v>1</v>
      </c>
      <c r="T683" s="11">
        <v>26</v>
      </c>
      <c r="Z683" s="11"/>
    </row>
    <row r="684" spans="1:8" ht="12.75">
      <c r="A684" s="2"/>
      <c r="C684" s="2"/>
      <c r="D684" s="5"/>
      <c r="E684" s="10"/>
      <c r="F684" s="8"/>
      <c r="G684" s="10"/>
      <c r="H684" s="8"/>
    </row>
    <row r="685" spans="1:8" ht="12.75">
      <c r="A685" s="2"/>
      <c r="C685" s="2"/>
      <c r="D685" s="5"/>
      <c r="E685" s="10"/>
      <c r="F685" s="8"/>
      <c r="G685" s="10"/>
      <c r="H685" s="8"/>
    </row>
    <row r="686" spans="1:26" ht="12.75">
      <c r="A686" s="2">
        <v>195</v>
      </c>
      <c r="B686" s="11">
        <v>29</v>
      </c>
      <c r="C686" s="2">
        <v>3</v>
      </c>
      <c r="D686" s="5">
        <v>3</v>
      </c>
      <c r="E686" s="10">
        <v>538</v>
      </c>
      <c r="F686" s="8">
        <v>472</v>
      </c>
      <c r="G686" s="10">
        <v>382</v>
      </c>
      <c r="H686" s="8">
        <v>327</v>
      </c>
      <c r="I686" s="11"/>
      <c r="J686" s="11">
        <v>25</v>
      </c>
      <c r="K686" s="11"/>
      <c r="L686" s="11">
        <v>10</v>
      </c>
      <c r="M686" s="11">
        <v>12</v>
      </c>
      <c r="N686" s="11"/>
      <c r="O686" s="11"/>
      <c r="P686" s="11"/>
      <c r="Q686" s="11">
        <v>13</v>
      </c>
      <c r="R686" s="11"/>
      <c r="S686" s="11"/>
      <c r="T686" s="11"/>
      <c r="Z686" s="11"/>
    </row>
    <row r="687" spans="1:8" ht="12.75">
      <c r="A687" s="2"/>
      <c r="C687" s="2"/>
      <c r="D687" s="5"/>
      <c r="E687" s="10"/>
      <c r="F687" s="8"/>
      <c r="G687" s="10"/>
      <c r="H687" s="8"/>
    </row>
    <row r="688" spans="1:8" ht="12.75">
      <c r="A688" s="2"/>
      <c r="C688" s="2"/>
      <c r="D688" s="5"/>
      <c r="E688" s="10"/>
      <c r="F688" s="8"/>
      <c r="G688" s="10"/>
      <c r="H688" s="8"/>
    </row>
    <row r="689" spans="1:26" ht="12.75">
      <c r="A689" s="2">
        <v>123</v>
      </c>
      <c r="B689" s="11">
        <v>13</v>
      </c>
      <c r="C689" s="2">
        <v>3</v>
      </c>
      <c r="D689" s="5">
        <v>3</v>
      </c>
      <c r="E689" s="10">
        <v>317</v>
      </c>
      <c r="F689" s="8">
        <v>396</v>
      </c>
      <c r="G689" s="10">
        <v>303</v>
      </c>
      <c r="H689" s="8">
        <v>290</v>
      </c>
      <c r="I689" s="11">
        <v>27</v>
      </c>
      <c r="J689" s="11">
        <v>22</v>
      </c>
      <c r="K689" s="11">
        <v>28</v>
      </c>
      <c r="L689" s="11">
        <v>20</v>
      </c>
      <c r="M689" s="11">
        <v>4</v>
      </c>
      <c r="N689" s="11"/>
      <c r="O689" s="11">
        <v>20</v>
      </c>
      <c r="P689" s="11">
        <v>6</v>
      </c>
      <c r="Q689" s="11">
        <v>4</v>
      </c>
      <c r="R689" s="11"/>
      <c r="S689" s="11">
        <v>20</v>
      </c>
      <c r="T689" s="11"/>
      <c r="Z689" s="11"/>
    </row>
    <row r="690" spans="1:8" ht="12.75">
      <c r="A690" s="2"/>
      <c r="C690" s="2"/>
      <c r="D690" s="5"/>
      <c r="E690" s="10"/>
      <c r="F690" s="8"/>
      <c r="G690" s="10"/>
      <c r="H690" s="8"/>
    </row>
    <row r="691" spans="1:8" ht="12.75">
      <c r="A691" s="2"/>
      <c r="C691" s="2"/>
      <c r="D691" s="5"/>
      <c r="E691" s="10"/>
      <c r="F691" s="8"/>
      <c r="G691" s="10"/>
      <c r="H691" s="8"/>
    </row>
    <row r="692" spans="1:8" ht="12.75">
      <c r="A692" s="2"/>
      <c r="C692" s="2"/>
      <c r="D692" s="5"/>
      <c r="E692" s="10"/>
      <c r="F692" s="8"/>
      <c r="G692" s="10"/>
      <c r="H692" s="8"/>
    </row>
    <row r="693" spans="1:8" ht="12.75">
      <c r="A693" s="2"/>
      <c r="C693" s="2"/>
      <c r="D693" s="5"/>
      <c r="E693" s="10"/>
      <c r="F693" s="8"/>
      <c r="G693" s="10"/>
      <c r="H693" s="8"/>
    </row>
    <row r="694" spans="1:8" ht="12.75">
      <c r="A694" s="2"/>
      <c r="C694" s="2"/>
      <c r="D694" s="5"/>
      <c r="E694" s="10"/>
      <c r="F694" s="8"/>
      <c r="G694" s="10"/>
      <c r="H694" s="8"/>
    </row>
    <row r="695" spans="1:8" ht="12.75">
      <c r="A695" s="2"/>
      <c r="C695" s="2"/>
      <c r="D695" s="5"/>
      <c r="E695" s="10"/>
      <c r="F695" s="8"/>
      <c r="G695" s="10"/>
      <c r="H695" s="8"/>
    </row>
    <row r="696" spans="1:26" ht="12.75">
      <c r="A696" s="2">
        <v>152</v>
      </c>
      <c r="B696" s="11">
        <v>20</v>
      </c>
      <c r="C696" s="2">
        <v>3</v>
      </c>
      <c r="D696" s="5">
        <v>3</v>
      </c>
      <c r="E696" s="10">
        <v>473</v>
      </c>
      <c r="F696" s="8">
        <v>405</v>
      </c>
      <c r="G696" s="10">
        <v>338</v>
      </c>
      <c r="H696" s="8">
        <v>291</v>
      </c>
      <c r="I696" s="11"/>
      <c r="J696" s="11">
        <v>22</v>
      </c>
      <c r="K696" s="11"/>
      <c r="L696" s="11">
        <v>20</v>
      </c>
      <c r="M696" s="11">
        <v>9</v>
      </c>
      <c r="N696" s="11"/>
      <c r="O696" s="11"/>
      <c r="P696" s="11"/>
      <c r="Q696" s="11">
        <v>8</v>
      </c>
      <c r="R696" s="11"/>
      <c r="S696" s="11"/>
      <c r="T696" s="11"/>
      <c r="Z696" s="11"/>
    </row>
    <row r="697" spans="1:8" ht="12.75">
      <c r="A697" s="2"/>
      <c r="C697" s="2"/>
      <c r="D697" s="5"/>
      <c r="E697" s="10"/>
      <c r="F697" s="8"/>
      <c r="G697" s="10"/>
      <c r="H697" s="8"/>
    </row>
    <row r="698" spans="1:26" ht="12.75">
      <c r="A698" s="2">
        <v>286</v>
      </c>
      <c r="B698" s="11">
        <v>52</v>
      </c>
      <c r="C698" s="2">
        <v>3</v>
      </c>
      <c r="D698" s="5">
        <v>3</v>
      </c>
      <c r="E698" s="10">
        <v>476</v>
      </c>
      <c r="F698" s="8">
        <v>407</v>
      </c>
      <c r="G698" s="10">
        <v>344</v>
      </c>
      <c r="H698" s="8">
        <v>298</v>
      </c>
      <c r="I698" s="11">
        <v>30</v>
      </c>
      <c r="J698" s="11">
        <v>18</v>
      </c>
      <c r="K698" s="11">
        <v>29</v>
      </c>
      <c r="L698" s="11">
        <v>17</v>
      </c>
      <c r="M698" s="11">
        <v>22</v>
      </c>
      <c r="N698" s="11"/>
      <c r="O698" s="11"/>
      <c r="P698" s="11"/>
      <c r="Q698" s="11"/>
      <c r="R698" s="11"/>
      <c r="S698" s="11"/>
      <c r="T698" s="11"/>
      <c r="Z698" s="11"/>
    </row>
    <row r="699" spans="1:8" ht="12.75">
      <c r="A699" s="2"/>
      <c r="C699" s="2"/>
      <c r="D699" s="5"/>
      <c r="E699" s="10"/>
      <c r="F699" s="8"/>
      <c r="G699" s="10"/>
      <c r="H699" s="8"/>
    </row>
    <row r="700" spans="1:26" ht="12.75">
      <c r="A700" s="2">
        <v>55</v>
      </c>
      <c r="B700" s="11">
        <v>8</v>
      </c>
      <c r="C700" s="2">
        <v>61</v>
      </c>
      <c r="D700" s="5">
        <v>83</v>
      </c>
      <c r="E700" s="10">
        <v>236</v>
      </c>
      <c r="F700" s="8">
        <v>209</v>
      </c>
      <c r="G700" s="10">
        <v>236</v>
      </c>
      <c r="H700" s="8">
        <v>150</v>
      </c>
      <c r="I700" s="11">
        <v>29</v>
      </c>
      <c r="J700" s="11">
        <v>1</v>
      </c>
      <c r="K700" s="11"/>
      <c r="L700" s="11">
        <v>1</v>
      </c>
      <c r="M700" s="11">
        <v>10</v>
      </c>
      <c r="N700" s="11">
        <v>6</v>
      </c>
      <c r="O700" s="11">
        <v>30</v>
      </c>
      <c r="P700" s="11">
        <v>3</v>
      </c>
      <c r="Q700" s="11">
        <v>15</v>
      </c>
      <c r="R700" s="11">
        <v>6</v>
      </c>
      <c r="S700" s="11">
        <v>30</v>
      </c>
      <c r="T700" s="11">
        <v>3</v>
      </c>
      <c r="Z700" s="11"/>
    </row>
    <row r="701" spans="1:8" ht="12.75">
      <c r="A701" s="2"/>
      <c r="C701" s="2"/>
      <c r="D701" s="5"/>
      <c r="E701" s="10"/>
      <c r="F701" s="8"/>
      <c r="G701" s="10"/>
      <c r="H701" s="8"/>
    </row>
    <row r="702" spans="1:8" ht="12.75">
      <c r="A702" s="2"/>
      <c r="C702" s="2"/>
      <c r="D702" s="5"/>
      <c r="E702" s="10"/>
      <c r="F702" s="8"/>
      <c r="G702" s="10"/>
      <c r="H702" s="8"/>
    </row>
    <row r="703" spans="1:8" ht="12.75">
      <c r="A703" s="2"/>
      <c r="C703" s="2"/>
      <c r="D703" s="5"/>
      <c r="E703" s="10"/>
      <c r="F703" s="8"/>
      <c r="G703" s="10"/>
      <c r="H703" s="8"/>
    </row>
    <row r="704" spans="1:8" ht="12.75">
      <c r="A704" s="2"/>
      <c r="C704" s="2"/>
      <c r="D704" s="5"/>
      <c r="E704" s="10"/>
      <c r="F704" s="8"/>
      <c r="G704" s="10"/>
      <c r="H704" s="8"/>
    </row>
    <row r="705" spans="1:8" ht="12.75">
      <c r="A705" s="2"/>
      <c r="C705" s="2"/>
      <c r="D705" s="5"/>
      <c r="E705" s="10"/>
      <c r="F705" s="8"/>
      <c r="G705" s="10"/>
      <c r="H705" s="8"/>
    </row>
    <row r="706" spans="1:8" ht="12.75">
      <c r="A706" s="2"/>
      <c r="C706" s="2"/>
      <c r="D706" s="5"/>
      <c r="E706" s="10"/>
      <c r="F706" s="8"/>
      <c r="G706" s="10"/>
      <c r="H706" s="8"/>
    </row>
    <row r="707" spans="1:8" ht="12.75">
      <c r="A707" s="2"/>
      <c r="C707" s="2"/>
      <c r="D707" s="5"/>
      <c r="E707" s="10"/>
      <c r="F707" s="8"/>
      <c r="G707" s="10"/>
      <c r="H707" s="8"/>
    </row>
    <row r="708" spans="1:8" ht="12.75">
      <c r="A708" s="2"/>
      <c r="C708" s="2"/>
      <c r="D708" s="5"/>
      <c r="E708" s="10"/>
      <c r="F708" s="8"/>
      <c r="G708" s="10"/>
      <c r="H708" s="8"/>
    </row>
    <row r="709" spans="1:8" ht="12.75">
      <c r="A709" s="2"/>
      <c r="C709" s="2"/>
      <c r="D709" s="5"/>
      <c r="E709" s="10"/>
      <c r="F709" s="8"/>
      <c r="G709" s="10"/>
      <c r="H709" s="8"/>
    </row>
    <row r="710" spans="1:8" ht="12.75">
      <c r="A710" s="2"/>
      <c r="C710" s="2"/>
      <c r="D710" s="5"/>
      <c r="E710" s="10"/>
      <c r="F710" s="8"/>
      <c r="G710" s="10"/>
      <c r="H710" s="8"/>
    </row>
    <row r="711" spans="1:8" ht="12.75">
      <c r="A711" s="2"/>
      <c r="C711" s="2"/>
      <c r="D711" s="5"/>
      <c r="E711" s="10"/>
      <c r="F711" s="8"/>
      <c r="G711" s="10"/>
      <c r="H711" s="8"/>
    </row>
    <row r="712" spans="1:8" ht="12.75">
      <c r="A712" s="2"/>
      <c r="C712" s="2"/>
      <c r="D712" s="5"/>
      <c r="E712" s="10"/>
      <c r="F712" s="8"/>
      <c r="G712" s="10"/>
      <c r="H712" s="8"/>
    </row>
    <row r="713" spans="1:8" ht="12.75">
      <c r="A713" s="2"/>
      <c r="C713" s="2"/>
      <c r="D713" s="5"/>
      <c r="E713" s="10"/>
      <c r="F713" s="8"/>
      <c r="G713" s="10"/>
      <c r="H713" s="8"/>
    </row>
    <row r="714" spans="1:8" ht="12.75">
      <c r="A714" s="2"/>
      <c r="C714" s="2"/>
      <c r="D714" s="5"/>
      <c r="E714" s="10"/>
      <c r="F714" s="8"/>
      <c r="G714" s="10"/>
      <c r="H714" s="8"/>
    </row>
    <row r="715" spans="1:8" ht="12.75">
      <c r="A715" s="2"/>
      <c r="C715" s="2"/>
      <c r="D715" s="5"/>
      <c r="E715" s="10"/>
      <c r="F715" s="8"/>
      <c r="G715" s="10"/>
      <c r="H715" s="8"/>
    </row>
    <row r="716" spans="1:26" ht="12.75">
      <c r="A716" s="2">
        <v>6</v>
      </c>
      <c r="B716" s="11">
        <v>113</v>
      </c>
      <c r="C716" s="2">
        <v>114</v>
      </c>
      <c r="D716" s="5">
        <v>107</v>
      </c>
      <c r="E716" s="10">
        <v>237</v>
      </c>
      <c r="F716" s="8">
        <v>448</v>
      </c>
      <c r="G716" s="10">
        <v>252</v>
      </c>
      <c r="H716" s="8">
        <v>254</v>
      </c>
      <c r="I716" s="11">
        <v>35</v>
      </c>
      <c r="J716" s="11">
        <v>57</v>
      </c>
      <c r="K716" s="11">
        <v>39</v>
      </c>
      <c r="L716" s="11">
        <v>58</v>
      </c>
      <c r="M716" s="11"/>
      <c r="N716" s="11">
        <v>34</v>
      </c>
      <c r="O716" s="11">
        <v>24</v>
      </c>
      <c r="P716" s="11">
        <v>75</v>
      </c>
      <c r="Q716" s="11"/>
      <c r="R716" s="11"/>
      <c r="S716" s="11">
        <v>24</v>
      </c>
      <c r="T716" s="11">
        <v>56</v>
      </c>
      <c r="Z716" s="11"/>
    </row>
    <row r="717" spans="1:8" ht="12.75">
      <c r="A717" s="2"/>
      <c r="C717" s="2"/>
      <c r="D717" s="5"/>
      <c r="E717" s="10"/>
      <c r="F717" s="8"/>
      <c r="G717" s="10"/>
      <c r="H717" s="8"/>
    </row>
    <row r="718" spans="1:8" ht="12.75">
      <c r="A718" s="2"/>
      <c r="C718" s="2"/>
      <c r="D718" s="5"/>
      <c r="E718" s="10"/>
      <c r="F718" s="8"/>
      <c r="G718" s="10"/>
      <c r="H718" s="8"/>
    </row>
    <row r="719" spans="1:8" ht="12.75">
      <c r="A719" s="2"/>
      <c r="C719" s="2"/>
      <c r="D719" s="5"/>
      <c r="E719" s="10"/>
      <c r="F719" s="8"/>
      <c r="G719" s="10"/>
      <c r="H719" s="8"/>
    </row>
    <row r="720" spans="1:26" ht="12.75">
      <c r="A720" s="2">
        <v>53</v>
      </c>
      <c r="B720" s="11">
        <v>17</v>
      </c>
      <c r="C720" s="2">
        <v>39</v>
      </c>
      <c r="D720" s="5">
        <v>31</v>
      </c>
      <c r="E720" s="10">
        <v>312</v>
      </c>
      <c r="F720" s="8">
        <v>241</v>
      </c>
      <c r="G720" s="10">
        <v>218</v>
      </c>
      <c r="H720" s="8">
        <v>185</v>
      </c>
      <c r="I720" s="11">
        <v>15</v>
      </c>
      <c r="J720" s="11">
        <v>7</v>
      </c>
      <c r="K720" s="11">
        <v>15</v>
      </c>
      <c r="L720" s="11">
        <v>7</v>
      </c>
      <c r="M720" s="11">
        <v>29</v>
      </c>
      <c r="N720" s="11">
        <v>5</v>
      </c>
      <c r="O720" s="11"/>
      <c r="P720" s="11">
        <v>14</v>
      </c>
      <c r="Q720" s="11">
        <v>172</v>
      </c>
      <c r="R720" s="11">
        <v>14</v>
      </c>
      <c r="S720" s="11"/>
      <c r="T720" s="11">
        <v>13</v>
      </c>
      <c r="Z720" s="11"/>
    </row>
    <row r="721" spans="1:8" ht="12.75">
      <c r="A721" s="2"/>
      <c r="C721" s="2"/>
      <c r="D721" s="5"/>
      <c r="E721" s="10"/>
      <c r="F721" s="8"/>
      <c r="G721" s="10"/>
      <c r="H721" s="8"/>
    </row>
    <row r="722" spans="1:8" ht="12.75">
      <c r="A722" s="2"/>
      <c r="C722" s="2"/>
      <c r="D722" s="5"/>
      <c r="E722" s="10"/>
      <c r="F722" s="8"/>
      <c r="G722" s="10"/>
      <c r="H722" s="8"/>
    </row>
    <row r="723" spans="1:8" ht="12.75">
      <c r="A723" s="2"/>
      <c r="C723" s="2"/>
      <c r="D723" s="5"/>
      <c r="E723" s="10"/>
      <c r="F723" s="8"/>
      <c r="G723" s="10"/>
      <c r="H723" s="8"/>
    </row>
    <row r="724" spans="1:8" ht="12.75">
      <c r="A724" s="2"/>
      <c r="C724" s="2"/>
      <c r="D724" s="5"/>
      <c r="E724" s="10"/>
      <c r="F724" s="8"/>
      <c r="G724" s="10"/>
      <c r="H724" s="8"/>
    </row>
    <row r="725" spans="1:8" ht="12.75">
      <c r="A725" s="2"/>
      <c r="C725" s="2"/>
      <c r="D725" s="5"/>
      <c r="E725" s="10"/>
      <c r="F725" s="8"/>
      <c r="G725" s="10"/>
      <c r="H725" s="8"/>
    </row>
    <row r="726" spans="1:26" ht="12.75">
      <c r="A726" s="2">
        <v>1</v>
      </c>
      <c r="B726" s="11">
        <v>1</v>
      </c>
      <c r="C726" s="2">
        <v>2</v>
      </c>
      <c r="D726" s="5">
        <v>2</v>
      </c>
      <c r="E726" s="10">
        <v>77</v>
      </c>
      <c r="F726" s="8">
        <v>23</v>
      </c>
      <c r="G726" s="10">
        <v>43</v>
      </c>
      <c r="H726" s="8">
        <v>4</v>
      </c>
      <c r="I726" s="11">
        <v>1</v>
      </c>
      <c r="J726" s="11">
        <v>1</v>
      </c>
      <c r="K726" s="11">
        <v>1</v>
      </c>
      <c r="L726" s="11">
        <v>1</v>
      </c>
      <c r="M726" s="11">
        <v>1</v>
      </c>
      <c r="N726" s="11">
        <v>1</v>
      </c>
      <c r="O726" s="11">
        <v>1</v>
      </c>
      <c r="P726" s="11">
        <v>1</v>
      </c>
      <c r="Q726" s="11">
        <v>1</v>
      </c>
      <c r="R726" s="11">
        <v>1</v>
      </c>
      <c r="S726" s="11">
        <v>1</v>
      </c>
      <c r="T726" s="11">
        <v>1</v>
      </c>
      <c r="Z726" s="11"/>
    </row>
    <row r="727" spans="1:8" ht="12.75">
      <c r="A727" s="2"/>
      <c r="C727" s="2"/>
      <c r="D727" s="5"/>
      <c r="E727" s="10"/>
      <c r="F727" s="8"/>
      <c r="G727" s="10"/>
      <c r="H727" s="8"/>
    </row>
    <row r="728" spans="1:8" ht="12.75">
      <c r="A728" s="2"/>
      <c r="C728" s="2"/>
      <c r="D728" s="5"/>
      <c r="E728" s="10"/>
      <c r="F728" s="8"/>
      <c r="G728" s="10"/>
      <c r="H728" s="8"/>
    </row>
    <row r="729" spans="1:8" ht="12.75">
      <c r="A729" s="2"/>
      <c r="C729" s="2"/>
      <c r="D729" s="5"/>
      <c r="E729" s="10"/>
      <c r="F729" s="8"/>
      <c r="G729" s="10"/>
      <c r="H729" s="8"/>
    </row>
    <row r="730" spans="1:8" ht="12.75">
      <c r="A730" s="2"/>
      <c r="C730" s="3"/>
      <c r="D730" s="5"/>
      <c r="E730" s="10"/>
      <c r="F730" s="8"/>
      <c r="G730" s="10"/>
      <c r="H730" s="8"/>
    </row>
    <row r="731" spans="1:8" ht="12.75">
      <c r="A731" s="2"/>
      <c r="C731" s="2"/>
      <c r="D731" s="5"/>
      <c r="E731" s="10"/>
      <c r="F731" s="8"/>
      <c r="G731" s="10"/>
      <c r="H731" s="8"/>
    </row>
    <row r="732" spans="1:8" ht="12.75">
      <c r="A732" s="2"/>
      <c r="C732" s="2"/>
      <c r="D732" s="5"/>
      <c r="E732" s="10"/>
      <c r="F732" s="8"/>
      <c r="G732" s="10"/>
      <c r="H732" s="8"/>
    </row>
    <row r="733" spans="1:8" ht="12.75">
      <c r="A733" s="3"/>
      <c r="C733" s="2"/>
      <c r="D733" s="5"/>
      <c r="E733" s="10"/>
      <c r="F733" s="8"/>
      <c r="G733" s="10"/>
      <c r="H733" s="8"/>
    </row>
    <row r="734" spans="1:8" ht="12.75">
      <c r="A734" s="2"/>
      <c r="C734" s="2"/>
      <c r="D734" s="5"/>
      <c r="E734" s="10"/>
      <c r="F734" s="8"/>
      <c r="G734" s="10"/>
      <c r="H734" s="8"/>
    </row>
    <row r="735" spans="1:8" ht="12.75">
      <c r="A735" s="2"/>
      <c r="C735" s="2"/>
      <c r="D735" s="5"/>
      <c r="E735" s="10"/>
      <c r="F735" s="8"/>
      <c r="G735" s="10"/>
      <c r="H735" s="8"/>
    </row>
    <row r="736" spans="1:8" ht="12.75">
      <c r="A736" s="2"/>
      <c r="C736" s="2"/>
      <c r="D736" s="5"/>
      <c r="E736" s="10"/>
      <c r="F736" s="8"/>
      <c r="G736" s="10"/>
      <c r="H736" s="8"/>
    </row>
    <row r="737" spans="5:7" ht="12.75">
      <c r="E737" s="10"/>
      <c r="G737" s="10"/>
    </row>
    <row r="738" spans="5:7" ht="12.75">
      <c r="E738" s="10"/>
      <c r="G738" s="10"/>
    </row>
    <row r="739" spans="5:7" ht="12.75">
      <c r="E739" s="10"/>
      <c r="G739" s="10"/>
    </row>
    <row r="740" spans="5:7" ht="12.75">
      <c r="E740" s="10"/>
      <c r="G740" s="10"/>
    </row>
    <row r="741" spans="5:7" ht="12.75">
      <c r="E741" s="10"/>
      <c r="G741" s="10"/>
    </row>
    <row r="742" spans="5:7" ht="12.75">
      <c r="E742" s="10"/>
      <c r="G742" s="10"/>
    </row>
    <row r="743" spans="5:7" ht="12.75">
      <c r="E743" s="10"/>
      <c r="G743" s="10"/>
    </row>
    <row r="744" spans="5:7" ht="12.75">
      <c r="E744" s="10"/>
      <c r="G744" s="10"/>
    </row>
    <row r="745" spans="5:7" ht="12.75">
      <c r="E745" s="10"/>
      <c r="G745" s="10"/>
    </row>
    <row r="746" spans="5:7" ht="12.75">
      <c r="E746" s="10"/>
      <c r="G746" s="10"/>
    </row>
    <row r="747" spans="5:7" ht="12.75">
      <c r="E747" s="10"/>
      <c r="G747" s="10"/>
    </row>
    <row r="748" spans="5:7" ht="12.75">
      <c r="E748" s="10"/>
      <c r="G748" s="10"/>
    </row>
    <row r="749" spans="5:7" ht="12.75">
      <c r="E749" s="10"/>
      <c r="G749" s="10"/>
    </row>
    <row r="750" spans="5:7" ht="12.75">
      <c r="E750" s="10"/>
      <c r="G750" s="10"/>
    </row>
    <row r="751" spans="5:7" ht="12.75">
      <c r="E751" s="10"/>
      <c r="G751" s="10"/>
    </row>
    <row r="752" spans="5:7" ht="12.75">
      <c r="E752" s="10"/>
      <c r="G752" s="10"/>
    </row>
    <row r="753" spans="5:7" ht="12.75">
      <c r="E753" s="10"/>
      <c r="G753" s="10"/>
    </row>
    <row r="754" spans="5:7" ht="12.75">
      <c r="E754" s="10"/>
      <c r="G754" s="10"/>
    </row>
    <row r="755" spans="5:7" ht="12.75">
      <c r="E755" s="10"/>
      <c r="G755" s="10"/>
    </row>
    <row r="756" spans="5:7" ht="12.75">
      <c r="E756" s="10"/>
      <c r="G756" s="10"/>
    </row>
    <row r="757" spans="5:7" ht="12.75">
      <c r="E757" s="10"/>
      <c r="G757" s="10"/>
    </row>
    <row r="758" spans="5:7" ht="12.75">
      <c r="E758" s="10"/>
      <c r="G758" s="10"/>
    </row>
    <row r="759" spans="5:7" ht="12.75">
      <c r="E759" s="10"/>
      <c r="G759" s="10"/>
    </row>
    <row r="760" spans="5:7" ht="12.75">
      <c r="E760" s="10"/>
      <c r="G760" s="10"/>
    </row>
    <row r="761" spans="5:7" ht="12.75">
      <c r="E761" s="10"/>
      <c r="G761" s="10"/>
    </row>
    <row r="762" spans="5:7" ht="12.75">
      <c r="E762" s="10"/>
      <c r="G762" s="10"/>
    </row>
    <row r="763" spans="5:7" ht="12.75">
      <c r="E763" s="10"/>
      <c r="G763" s="10"/>
    </row>
    <row r="764" spans="5:7" ht="12.75">
      <c r="E764" s="10"/>
      <c r="G764" s="10"/>
    </row>
    <row r="765" spans="5:7" ht="12.75">
      <c r="E765" s="10"/>
      <c r="G765" s="10"/>
    </row>
    <row r="766" spans="5:7" ht="12.75">
      <c r="E766" s="10"/>
      <c r="G766" s="10"/>
    </row>
    <row r="767" spans="5:7" ht="12.75">
      <c r="E767" s="10"/>
      <c r="G767" s="10"/>
    </row>
    <row r="768" spans="5:7" ht="12.75">
      <c r="E768" s="10"/>
      <c r="G768" s="10"/>
    </row>
    <row r="769" spans="1:7" ht="12.75">
      <c r="A769" s="3"/>
      <c r="C769" s="2"/>
      <c r="D769" s="5"/>
      <c r="E769" s="10"/>
      <c r="G769" s="10"/>
    </row>
    <row r="770" spans="1:7" ht="12.75">
      <c r="A770" s="2"/>
      <c r="C770" s="2"/>
      <c r="D770" s="5"/>
      <c r="E770" s="10"/>
      <c r="G770" s="10"/>
    </row>
    <row r="771" spans="1:7" ht="12.75">
      <c r="A771" s="2"/>
      <c r="C771" s="2"/>
      <c r="D771" s="5"/>
      <c r="E771" s="10"/>
      <c r="G771" s="10"/>
    </row>
    <row r="772" spans="1:7" ht="12.75">
      <c r="A772" s="2"/>
      <c r="C772" s="2"/>
      <c r="D772" s="6"/>
      <c r="E772" s="10"/>
      <c r="G772" s="10"/>
    </row>
    <row r="773" spans="1:7" ht="12.75">
      <c r="A773" s="2"/>
      <c r="C773" s="2"/>
      <c r="D773" s="5"/>
      <c r="E773" s="10"/>
      <c r="G773" s="10"/>
    </row>
    <row r="774" spans="1:7" ht="12.75">
      <c r="A774" s="2"/>
      <c r="C774" s="2"/>
      <c r="D774" s="5"/>
      <c r="E774" s="10"/>
      <c r="G774" s="10"/>
    </row>
    <row r="775" spans="1:7" ht="12.75">
      <c r="A775" s="2"/>
      <c r="C775" s="2"/>
      <c r="D775" s="5"/>
      <c r="E775" s="10"/>
      <c r="G775" s="10"/>
    </row>
    <row r="776" spans="1:7" ht="12.75">
      <c r="A776" s="2"/>
      <c r="C776" s="2"/>
      <c r="D776" s="5"/>
      <c r="E776" s="10"/>
      <c r="G776" s="10"/>
    </row>
    <row r="777" spans="1:7" ht="12.75">
      <c r="A777" s="2"/>
      <c r="C777" s="2"/>
      <c r="D777" s="5"/>
      <c r="E777" s="10"/>
      <c r="G777" s="10"/>
    </row>
    <row r="778" spans="1:7" ht="12.75">
      <c r="A778" s="2"/>
      <c r="C778" s="2"/>
      <c r="D778" s="5"/>
      <c r="E778" s="10"/>
      <c r="G778" s="10"/>
    </row>
    <row r="779" spans="1:7" ht="12.75">
      <c r="A779" s="2"/>
      <c r="C779" s="3"/>
      <c r="D779" s="5"/>
      <c r="E779" s="10"/>
      <c r="G779" s="10"/>
    </row>
    <row r="780" spans="1:7" ht="12.75">
      <c r="A780" s="2"/>
      <c r="C780" s="3"/>
      <c r="D780" s="5"/>
      <c r="E780" s="10"/>
      <c r="G780" s="10"/>
    </row>
    <row r="781" spans="1:7" ht="12.75">
      <c r="A781" s="2"/>
      <c r="C781" s="2"/>
      <c r="D781" s="5"/>
      <c r="E781" s="10"/>
      <c r="G781" s="10"/>
    </row>
    <row r="782" spans="1:7" ht="12.75">
      <c r="A782" s="2"/>
      <c r="C782" s="2"/>
      <c r="D782" s="5"/>
      <c r="E782" s="10"/>
      <c r="G782" s="10"/>
    </row>
    <row r="783" spans="1:7" ht="12.75">
      <c r="A783" s="2"/>
      <c r="C783" s="2"/>
      <c r="D783" s="5"/>
      <c r="E783" s="10"/>
      <c r="G783" s="10"/>
    </row>
    <row r="784" spans="1:7" ht="12.75">
      <c r="A784" s="2"/>
      <c r="C784" s="2"/>
      <c r="D784" s="5"/>
      <c r="E784" s="10"/>
      <c r="G784" s="10"/>
    </row>
    <row r="785" spans="1:7" ht="12.75">
      <c r="A785" s="2"/>
      <c r="C785" s="2"/>
      <c r="D785" s="5"/>
      <c r="E785" s="10"/>
      <c r="G785" s="10"/>
    </row>
    <row r="786" spans="1:7" ht="12.75">
      <c r="A786" s="2"/>
      <c r="C786" s="2"/>
      <c r="D786" s="5"/>
      <c r="E786" s="10"/>
      <c r="G786" s="10"/>
    </row>
    <row r="787" spans="1:7" ht="12.75">
      <c r="A787" s="2"/>
      <c r="C787" s="2"/>
      <c r="D787" s="5"/>
      <c r="E787" s="10"/>
      <c r="G787" s="10"/>
    </row>
    <row r="788" spans="1:7" ht="12.75">
      <c r="A788" s="2"/>
      <c r="C788" s="2"/>
      <c r="D788" s="5"/>
      <c r="E788" s="10"/>
      <c r="G788" s="10"/>
    </row>
    <row r="789" spans="1:7" ht="12.75">
      <c r="A789" s="2"/>
      <c r="C789" s="2"/>
      <c r="D789" s="5"/>
      <c r="E789" s="10"/>
      <c r="G789" s="10"/>
    </row>
    <row r="790" spans="1:7" ht="12.75">
      <c r="A790" s="2"/>
      <c r="C790" s="2"/>
      <c r="D790" s="5"/>
      <c r="E790" s="10"/>
      <c r="G790" s="10"/>
    </row>
    <row r="791" spans="1:7" ht="12.75">
      <c r="A791" s="2"/>
      <c r="C791" s="2"/>
      <c r="D791" s="5"/>
      <c r="E791" s="10"/>
      <c r="G791" s="10"/>
    </row>
    <row r="792" spans="1:7" ht="12.75">
      <c r="A792" s="2"/>
      <c r="C792" s="2"/>
      <c r="D792" s="5"/>
      <c r="E792" s="10"/>
      <c r="G792" s="10"/>
    </row>
    <row r="793" spans="1:7" ht="12.75">
      <c r="A793" s="2"/>
      <c r="C793" s="2"/>
      <c r="D793" s="5"/>
      <c r="E793" s="10"/>
      <c r="G793" s="10"/>
    </row>
    <row r="794" spans="1:7" ht="12.75">
      <c r="A794" s="2"/>
      <c r="C794" s="2"/>
      <c r="D794" s="5"/>
      <c r="E794" s="10"/>
      <c r="G794" s="10"/>
    </row>
    <row r="795" spans="1:7" ht="12.75">
      <c r="A795" s="2"/>
      <c r="C795" s="2"/>
      <c r="D795" s="5"/>
      <c r="E795" s="10"/>
      <c r="G795" s="10"/>
    </row>
    <row r="796" spans="1:7" ht="12.75">
      <c r="A796" s="2"/>
      <c r="C796" s="2"/>
      <c r="D796" s="5"/>
      <c r="E796" s="10"/>
      <c r="G796" s="10"/>
    </row>
    <row r="797" spans="1:7" ht="12.75">
      <c r="A797" s="3"/>
      <c r="C797" s="2"/>
      <c r="D797" s="5"/>
      <c r="E797" s="10"/>
      <c r="G797" s="10"/>
    </row>
    <row r="798" spans="1:7" ht="12.75">
      <c r="A798" s="2"/>
      <c r="C798" s="2"/>
      <c r="D798" s="5"/>
      <c r="E798" s="10"/>
      <c r="G798" s="10"/>
    </row>
    <row r="799" spans="1:7" ht="12.75">
      <c r="A799" s="2"/>
      <c r="C799" s="2"/>
      <c r="D799" s="5"/>
      <c r="E799" s="10"/>
      <c r="G799" s="10"/>
    </row>
    <row r="800" spans="1:7" ht="12.75">
      <c r="A800" s="2"/>
      <c r="C800" s="2"/>
      <c r="D800" s="6"/>
      <c r="E800" s="10"/>
      <c r="G800" s="10"/>
    </row>
    <row r="801" spans="3:7" ht="12.75">
      <c r="C801" s="2"/>
      <c r="D801" s="5"/>
      <c r="E801" s="10"/>
      <c r="F801" s="8"/>
      <c r="G801" s="10"/>
    </row>
    <row r="802" spans="3:7" ht="12.75">
      <c r="C802" s="2"/>
      <c r="D802" s="5"/>
      <c r="E802" s="10"/>
      <c r="F802" s="8"/>
      <c r="G802" s="10"/>
    </row>
    <row r="803" spans="3:7" ht="12.75">
      <c r="C803" s="2"/>
      <c r="D803" s="5"/>
      <c r="E803" s="10"/>
      <c r="F803" s="8"/>
      <c r="G803" s="10"/>
    </row>
    <row r="804" spans="3:7" ht="12.75">
      <c r="C804" s="3"/>
      <c r="D804" s="5"/>
      <c r="E804" s="10"/>
      <c r="F804" s="8"/>
      <c r="G804" s="10"/>
    </row>
    <row r="805" spans="3:7" ht="12.75">
      <c r="C805" s="2"/>
      <c r="D805" s="5"/>
      <c r="E805" s="10"/>
      <c r="F805" s="8"/>
      <c r="G805" s="10"/>
    </row>
    <row r="806" spans="3:7" ht="12.75">
      <c r="C806" s="2"/>
      <c r="D806" s="5"/>
      <c r="E806" s="10"/>
      <c r="F806" s="8"/>
      <c r="G806" s="10"/>
    </row>
    <row r="807" spans="3:7" ht="12.75">
      <c r="C807" s="2"/>
      <c r="D807" s="5"/>
      <c r="E807" s="10"/>
      <c r="F807" s="9"/>
      <c r="G807" s="10"/>
    </row>
    <row r="808" spans="3:7" ht="12.75">
      <c r="C808" s="2"/>
      <c r="D808" s="5"/>
      <c r="E808" s="10"/>
      <c r="F808" s="8"/>
      <c r="G808" s="10"/>
    </row>
    <row r="809" spans="3:7" ht="12.75">
      <c r="C809" s="2"/>
      <c r="D809" s="5"/>
      <c r="E809" s="10"/>
      <c r="F809" s="8"/>
      <c r="G809" s="10"/>
    </row>
    <row r="810" spans="3:7" ht="12.75">
      <c r="C810" s="2"/>
      <c r="D810" s="5"/>
      <c r="E810" s="10"/>
      <c r="F810" s="8"/>
      <c r="G810" s="10"/>
    </row>
    <row r="811" spans="3:7" ht="12.75">
      <c r="C811" s="2"/>
      <c r="D811" s="5"/>
      <c r="E811" s="10"/>
      <c r="F811" s="8"/>
      <c r="G811" s="10"/>
    </row>
    <row r="812" spans="3:7" ht="12.75">
      <c r="C812" s="2"/>
      <c r="D812" s="5"/>
      <c r="E812" s="10"/>
      <c r="F812" s="8"/>
      <c r="G812" s="10"/>
    </row>
    <row r="813" spans="3:7" ht="12.75">
      <c r="C813" s="2"/>
      <c r="D813" s="5"/>
      <c r="E813" s="10"/>
      <c r="F813" s="8"/>
      <c r="G813" s="10"/>
    </row>
    <row r="814" spans="3:7" ht="12.75">
      <c r="C814" s="2"/>
      <c r="D814" s="5"/>
      <c r="E814" s="10"/>
      <c r="F814" s="8"/>
      <c r="G814" s="10"/>
    </row>
    <row r="815" spans="3:7" ht="12.75">
      <c r="C815" s="2"/>
      <c r="D815" s="5"/>
      <c r="E815" s="10"/>
      <c r="F815" s="8"/>
      <c r="G815" s="10"/>
    </row>
    <row r="816" spans="3:7" ht="12.75">
      <c r="C816" s="2"/>
      <c r="D816" s="5"/>
      <c r="E816" s="10"/>
      <c r="F816" s="8"/>
      <c r="G816" s="10"/>
    </row>
    <row r="817" spans="1:7" ht="12.75">
      <c r="A817" s="2"/>
      <c r="C817" s="2"/>
      <c r="D817" s="5"/>
      <c r="E817" s="10"/>
      <c r="G817" s="10"/>
    </row>
    <row r="818" spans="1:7" ht="12.75">
      <c r="A818" s="2"/>
      <c r="C818" s="2"/>
      <c r="D818" s="5"/>
      <c r="E818" s="10"/>
      <c r="G818" s="10"/>
    </row>
    <row r="819" spans="1:7" ht="12.75">
      <c r="A819" s="2"/>
      <c r="C819" s="2"/>
      <c r="D819" s="5"/>
      <c r="E819" s="10"/>
      <c r="G819" s="10"/>
    </row>
    <row r="820" spans="1:7" ht="12.75">
      <c r="A820" s="2"/>
      <c r="C820" s="2"/>
      <c r="D820" s="5"/>
      <c r="E820" s="10"/>
      <c r="G820" s="10"/>
    </row>
    <row r="821" spans="1:7" ht="12.75">
      <c r="A821" s="2"/>
      <c r="C821" s="2"/>
      <c r="D821" s="5"/>
      <c r="E821" s="10"/>
      <c r="G821" s="10"/>
    </row>
    <row r="822" spans="1:7" ht="12.75">
      <c r="A822" s="2"/>
      <c r="C822" s="2"/>
      <c r="D822" s="5"/>
      <c r="E822" s="10"/>
      <c r="G822" s="10"/>
    </row>
    <row r="823" spans="1:7" ht="12.75">
      <c r="A823" s="2"/>
      <c r="C823" s="2"/>
      <c r="D823" s="5"/>
      <c r="E823" s="10"/>
      <c r="G823" s="10"/>
    </row>
    <row r="824" spans="1:7" ht="12.75">
      <c r="A824" s="3"/>
      <c r="C824" s="2"/>
      <c r="D824" s="5"/>
      <c r="E824" s="10"/>
      <c r="G824" s="10"/>
    </row>
    <row r="825" spans="1:7" ht="12.75">
      <c r="A825" s="2"/>
      <c r="C825" s="2"/>
      <c r="D825" s="5"/>
      <c r="E825" s="10"/>
      <c r="G825" s="10"/>
    </row>
    <row r="826" spans="1:7" ht="12.75">
      <c r="A826" s="2"/>
      <c r="C826" s="2"/>
      <c r="D826" s="5"/>
      <c r="E826" s="10"/>
      <c r="G826" s="10"/>
    </row>
    <row r="827" spans="1:7" ht="12.75">
      <c r="A827" s="2"/>
      <c r="C827" s="2"/>
      <c r="D827" s="6"/>
      <c r="E827" s="10"/>
      <c r="G827" s="10"/>
    </row>
    <row r="828" spans="1:7" ht="12.75">
      <c r="A828" s="2"/>
      <c r="C828" s="2"/>
      <c r="D828" s="5"/>
      <c r="E828" s="10"/>
      <c r="G828" s="10"/>
    </row>
    <row r="829" spans="1:7" ht="12.75">
      <c r="A829" s="2"/>
      <c r="C829" s="2"/>
      <c r="D829" s="5"/>
      <c r="E829" s="10"/>
      <c r="G829" s="10"/>
    </row>
    <row r="830" spans="1:7" ht="12.75">
      <c r="A830" s="2"/>
      <c r="C830" s="2"/>
      <c r="D830" s="5"/>
      <c r="E830" s="10"/>
      <c r="G830" s="10"/>
    </row>
    <row r="831" spans="1:7" ht="12.75">
      <c r="A831" s="2"/>
      <c r="C831" s="2"/>
      <c r="D831" s="5"/>
      <c r="E831" s="10"/>
      <c r="G831" s="10"/>
    </row>
    <row r="832" spans="1:7" ht="12.75">
      <c r="A832" s="3"/>
      <c r="C832" s="2"/>
      <c r="D832" s="5"/>
      <c r="E832" s="10"/>
      <c r="G832" s="10"/>
    </row>
    <row r="833" spans="3:7" ht="12.75">
      <c r="C833" s="2"/>
      <c r="D833" s="5"/>
      <c r="E833" s="10"/>
      <c r="G833" s="10"/>
    </row>
    <row r="834" spans="3:7" ht="12.75">
      <c r="C834" s="2"/>
      <c r="D834" s="5"/>
      <c r="E834" s="10"/>
      <c r="G834" s="10"/>
    </row>
    <row r="835" spans="3:7" ht="12.75">
      <c r="C835" s="2"/>
      <c r="D835" s="6"/>
      <c r="E835" s="10"/>
      <c r="G835" s="10"/>
    </row>
    <row r="836" spans="3:7" ht="12.75">
      <c r="C836" s="2"/>
      <c r="D836" s="5"/>
      <c r="E836" s="10"/>
      <c r="G836" s="10"/>
    </row>
    <row r="837" spans="3:7" ht="12.75">
      <c r="C837" s="2"/>
      <c r="D837" s="5"/>
      <c r="E837" s="10"/>
      <c r="G837" s="10"/>
    </row>
    <row r="838" spans="3:7" ht="12.75">
      <c r="C838" s="2"/>
      <c r="D838" s="5"/>
      <c r="E838" s="10"/>
      <c r="G838" s="10"/>
    </row>
    <row r="839" spans="3:7" ht="12.75">
      <c r="C839" s="2"/>
      <c r="D839" s="5"/>
      <c r="E839" s="10"/>
      <c r="G839" s="10"/>
    </row>
    <row r="840" spans="3:7" ht="12.75">
      <c r="C840" s="2"/>
      <c r="D840" s="5"/>
      <c r="E840" s="10"/>
      <c r="G840" s="10"/>
    </row>
    <row r="841" spans="3:7" ht="12.75">
      <c r="C841" s="2"/>
      <c r="D841" s="5"/>
      <c r="E841" s="10"/>
      <c r="G841" s="10"/>
    </row>
    <row r="842" spans="3:7" ht="12.75">
      <c r="C842" s="2"/>
      <c r="D842" s="5"/>
      <c r="E842" s="10"/>
      <c r="G842" s="10"/>
    </row>
    <row r="843" spans="3:7" ht="12.75">
      <c r="C843" s="2"/>
      <c r="D843" s="5"/>
      <c r="E843" s="10"/>
      <c r="G843" s="10"/>
    </row>
    <row r="844" spans="3:7" ht="12.75">
      <c r="C844" s="2"/>
      <c r="D844" s="5"/>
      <c r="E844" s="10"/>
      <c r="G844" s="10"/>
    </row>
    <row r="845" spans="3:7" ht="12.75">
      <c r="C845" s="2"/>
      <c r="D845" s="5"/>
      <c r="E845" s="10"/>
      <c r="G845" s="10"/>
    </row>
    <row r="846" spans="3:7" ht="12.75">
      <c r="C846" s="2"/>
      <c r="D846" s="5"/>
      <c r="E846" s="10"/>
      <c r="G846" s="10"/>
    </row>
    <row r="847" spans="3:7" ht="12.75">
      <c r="C847" s="3"/>
      <c r="D847" s="5"/>
      <c r="E847" s="10"/>
      <c r="G847" s="10"/>
    </row>
    <row r="848" spans="3:7" ht="12.75">
      <c r="C848" s="2"/>
      <c r="D848" s="5"/>
      <c r="E848" s="10"/>
      <c r="G848" s="10"/>
    </row>
    <row r="849" spans="5:7" ht="12.75">
      <c r="E849" s="10"/>
      <c r="G849" s="10"/>
    </row>
    <row r="850" spans="5:7" ht="12.75">
      <c r="E850" s="10"/>
      <c r="G850" s="10"/>
    </row>
    <row r="851" spans="5:7" ht="12.75">
      <c r="E851" s="10"/>
      <c r="G851" s="10"/>
    </row>
    <row r="852" spans="5:7" ht="12.75">
      <c r="E852" s="10"/>
      <c r="G852" s="10"/>
    </row>
    <row r="853" spans="5:7" ht="12.75">
      <c r="E853" s="10"/>
      <c r="G853" s="10"/>
    </row>
    <row r="854" spans="5:7" ht="12.75">
      <c r="E854" s="10"/>
      <c r="G854" s="10"/>
    </row>
    <row r="855" spans="5:7" ht="12.75">
      <c r="E855" s="10"/>
      <c r="G855" s="10"/>
    </row>
    <row r="856" spans="5:7" ht="12.75">
      <c r="E856" s="10"/>
      <c r="G856" s="10"/>
    </row>
    <row r="857" spans="5:7" ht="12.75">
      <c r="E857" s="10"/>
      <c r="G857" s="10"/>
    </row>
    <row r="858" spans="5:7" ht="12.75">
      <c r="E858" s="10"/>
      <c r="G858" s="10"/>
    </row>
    <row r="859" spans="5:7" ht="12.75">
      <c r="E859" s="10"/>
      <c r="G859" s="10"/>
    </row>
    <row r="860" spans="5:7" ht="12.75">
      <c r="E860" s="10"/>
      <c r="G860" s="10"/>
    </row>
    <row r="861" spans="5:7" ht="12.75">
      <c r="E861" s="10"/>
      <c r="G861" s="10"/>
    </row>
    <row r="862" spans="5:7" ht="12.75">
      <c r="E862" s="10"/>
      <c r="G862" s="10"/>
    </row>
    <row r="863" spans="5:7" ht="12.75">
      <c r="E863" s="10"/>
      <c r="G863" s="10"/>
    </row>
    <row r="864" spans="5:7" ht="12.75">
      <c r="E864" s="10"/>
      <c r="G864" s="10"/>
    </row>
    <row r="865" spans="3:7" ht="12.75">
      <c r="C865" s="2"/>
      <c r="D865" s="5"/>
      <c r="E865" s="10"/>
      <c r="G865" s="10"/>
    </row>
    <row r="866" spans="3:7" ht="12.75">
      <c r="C866" s="2"/>
      <c r="D866" s="5"/>
      <c r="E866" s="10"/>
      <c r="G866" s="10"/>
    </row>
    <row r="867" spans="3:7" ht="12.75">
      <c r="C867" s="2"/>
      <c r="D867" s="5"/>
      <c r="E867" s="10"/>
      <c r="G867" s="10"/>
    </row>
    <row r="868" spans="3:7" ht="12.75">
      <c r="C868" s="2"/>
      <c r="D868" s="5"/>
      <c r="E868" s="10"/>
      <c r="G868" s="10"/>
    </row>
    <row r="869" spans="3:7" ht="12.75">
      <c r="C869" s="2"/>
      <c r="D869" s="5"/>
      <c r="E869" s="10"/>
      <c r="G869" s="10"/>
    </row>
    <row r="870" spans="3:7" ht="12.75">
      <c r="C870" s="2"/>
      <c r="D870" s="5"/>
      <c r="E870" s="10"/>
      <c r="G870" s="10"/>
    </row>
    <row r="871" spans="3:26" ht="12.75">
      <c r="C871" s="2"/>
      <c r="D871" s="5"/>
      <c r="E871" s="10"/>
      <c r="G871" s="10"/>
      <c r="Z871" s="12"/>
    </row>
    <row r="872" spans="3:7" ht="12.75">
      <c r="C872" s="2"/>
      <c r="D872" s="5"/>
      <c r="E872" s="10"/>
      <c r="G872" s="10"/>
    </row>
    <row r="873" spans="3:7" ht="12.75">
      <c r="C873" s="2"/>
      <c r="D873" s="5"/>
      <c r="E873" s="10"/>
      <c r="G873" s="10"/>
    </row>
    <row r="874" spans="3:7" ht="12.75">
      <c r="C874" s="2"/>
      <c r="D874" s="5"/>
      <c r="E874" s="10"/>
      <c r="G874" s="10"/>
    </row>
    <row r="875" spans="3:7" ht="12.75">
      <c r="C875" s="3"/>
      <c r="D875" s="5"/>
      <c r="E875" s="10"/>
      <c r="G875" s="10"/>
    </row>
    <row r="876" spans="3:7" ht="12.75">
      <c r="C876" s="2"/>
      <c r="D876" s="5"/>
      <c r="E876" s="10"/>
      <c r="G876" s="10"/>
    </row>
    <row r="877" spans="3:7" ht="12.75">
      <c r="C877" s="2"/>
      <c r="D877" s="5"/>
      <c r="E877" s="10"/>
      <c r="G877" s="10"/>
    </row>
    <row r="878" spans="3:7" ht="12.75">
      <c r="C878" s="2"/>
      <c r="D878" s="5"/>
      <c r="E878" s="10"/>
      <c r="G878" s="10"/>
    </row>
    <row r="879" spans="3:7" ht="12.75">
      <c r="C879" s="2"/>
      <c r="D879" s="5"/>
      <c r="E879" s="10"/>
      <c r="G879" s="10"/>
    </row>
    <row r="880" spans="3:7" ht="12.75">
      <c r="C880" s="2"/>
      <c r="D880" s="5"/>
      <c r="E880" s="10"/>
      <c r="G880" s="10"/>
    </row>
    <row r="881" spans="1:7" ht="12.75">
      <c r="A881" s="2"/>
      <c r="C881" s="2"/>
      <c r="D881" s="5"/>
      <c r="E881" s="10"/>
      <c r="G881" s="10"/>
    </row>
    <row r="882" spans="1:7" ht="12.75">
      <c r="A882" s="2"/>
      <c r="C882" s="2"/>
      <c r="D882" s="5"/>
      <c r="E882" s="10"/>
      <c r="G882" s="10"/>
    </row>
    <row r="883" spans="1:7" ht="12.75">
      <c r="A883" s="2"/>
      <c r="C883" s="2"/>
      <c r="D883" s="5"/>
      <c r="E883" s="10"/>
      <c r="G883" s="10"/>
    </row>
    <row r="884" spans="1:7" ht="12.75">
      <c r="A884" s="2"/>
      <c r="C884" s="2"/>
      <c r="D884" s="5"/>
      <c r="E884" s="10"/>
      <c r="G884" s="10"/>
    </row>
    <row r="885" spans="1:7" ht="12.75">
      <c r="A885" s="2"/>
      <c r="C885" s="2"/>
      <c r="D885" s="5"/>
      <c r="E885" s="10"/>
      <c r="G885" s="10"/>
    </row>
    <row r="886" spans="1:7" ht="12.75">
      <c r="A886" s="2"/>
      <c r="C886" s="2"/>
      <c r="D886" s="5"/>
      <c r="E886" s="10"/>
      <c r="G886" s="10"/>
    </row>
    <row r="887" spans="1:7" ht="12.75">
      <c r="A887" s="2"/>
      <c r="C887" s="2"/>
      <c r="D887" s="5"/>
      <c r="E887" s="10"/>
      <c r="G887" s="10"/>
    </row>
    <row r="888" spans="1:7" ht="12.75">
      <c r="A888" s="2"/>
      <c r="C888" s="2"/>
      <c r="D888" s="5"/>
      <c r="E888" s="10"/>
      <c r="G888" s="10"/>
    </row>
    <row r="889" spans="1:7" ht="12.75">
      <c r="A889" s="2"/>
      <c r="C889" s="2"/>
      <c r="D889" s="5"/>
      <c r="E889" s="10"/>
      <c r="G889" s="10"/>
    </row>
    <row r="890" spans="1:7" ht="12.75">
      <c r="A890" s="2"/>
      <c r="C890" s="2"/>
      <c r="D890" s="5"/>
      <c r="E890" s="10"/>
      <c r="G890" s="10"/>
    </row>
    <row r="891" spans="1:7" ht="12.75">
      <c r="A891" s="2"/>
      <c r="C891" s="2"/>
      <c r="D891" s="5"/>
      <c r="E891" s="10"/>
      <c r="G891" s="10"/>
    </row>
    <row r="892" spans="1:7" ht="12.75">
      <c r="A892" s="2"/>
      <c r="C892" s="2"/>
      <c r="D892" s="5"/>
      <c r="E892" s="10"/>
      <c r="G892" s="10"/>
    </row>
    <row r="893" spans="1:7" ht="12.75">
      <c r="A893" s="2"/>
      <c r="C893" s="2"/>
      <c r="D893" s="5"/>
      <c r="E893" s="10"/>
      <c r="G893" s="10"/>
    </row>
    <row r="894" spans="1:7" ht="12.75">
      <c r="A894" s="2"/>
      <c r="C894" s="2"/>
      <c r="D894" s="5"/>
      <c r="E894" s="10"/>
      <c r="G894" s="10"/>
    </row>
    <row r="895" spans="1:7" ht="12.75">
      <c r="A895" s="2"/>
      <c r="C895" s="2"/>
      <c r="D895" s="5"/>
      <c r="E895" s="10"/>
      <c r="G895" s="10"/>
    </row>
    <row r="896" spans="1:7" ht="12.75">
      <c r="A896" s="3"/>
      <c r="C896" s="2"/>
      <c r="D896" s="5"/>
      <c r="E896" s="10"/>
      <c r="G896" s="10"/>
    </row>
    <row r="897" spans="3:8" ht="12.75">
      <c r="C897" s="2"/>
      <c r="D897" s="5"/>
      <c r="E897" s="10"/>
      <c r="F897" s="8"/>
      <c r="G897" s="10"/>
      <c r="H897" s="8"/>
    </row>
    <row r="898" spans="3:8" ht="12.75">
      <c r="C898" s="2"/>
      <c r="D898" s="5"/>
      <c r="E898" s="10"/>
      <c r="F898" s="8"/>
      <c r="G898" s="10"/>
      <c r="H898" s="8"/>
    </row>
    <row r="899" spans="3:8" ht="12.75">
      <c r="C899" s="2"/>
      <c r="D899" s="6"/>
      <c r="E899" s="10"/>
      <c r="F899" s="8"/>
      <c r="G899" s="10"/>
      <c r="H899" s="8"/>
    </row>
    <row r="900" spans="3:8" ht="12.75">
      <c r="C900" s="2"/>
      <c r="D900" s="5"/>
      <c r="E900" s="10"/>
      <c r="F900" s="8"/>
      <c r="G900" s="10"/>
      <c r="H900" s="8"/>
    </row>
    <row r="901" spans="3:8" ht="12.75">
      <c r="C901" s="2"/>
      <c r="D901" s="5"/>
      <c r="E901" s="10"/>
      <c r="F901" s="8"/>
      <c r="G901" s="10"/>
      <c r="H901" s="8"/>
    </row>
    <row r="902" spans="3:8" ht="12.75">
      <c r="C902" s="2"/>
      <c r="D902" s="5"/>
      <c r="E902" s="10"/>
      <c r="F902" s="8"/>
      <c r="G902" s="10"/>
      <c r="H902" s="8"/>
    </row>
    <row r="903" spans="3:8" ht="12.75">
      <c r="C903" s="2"/>
      <c r="D903" s="5"/>
      <c r="E903" s="10"/>
      <c r="F903" s="8"/>
      <c r="G903" s="10"/>
      <c r="H903" s="8"/>
    </row>
    <row r="904" spans="3:8" ht="12.75">
      <c r="C904" s="2"/>
      <c r="D904" s="5"/>
      <c r="E904" s="10"/>
      <c r="F904" s="8"/>
      <c r="G904" s="10"/>
      <c r="H904" s="8"/>
    </row>
    <row r="905" spans="3:8" ht="12.75">
      <c r="C905" s="2"/>
      <c r="D905" s="5"/>
      <c r="E905" s="10"/>
      <c r="F905" s="8"/>
      <c r="G905" s="10"/>
      <c r="H905" s="8"/>
    </row>
    <row r="906" spans="3:8" ht="12.75">
      <c r="C906" s="2"/>
      <c r="D906" s="5"/>
      <c r="E906" s="10"/>
      <c r="F906" s="8"/>
      <c r="G906" s="10"/>
      <c r="H906" s="8"/>
    </row>
    <row r="907" spans="3:8" ht="12.75">
      <c r="C907" s="3"/>
      <c r="D907" s="5"/>
      <c r="E907" s="10"/>
      <c r="F907" s="8"/>
      <c r="G907" s="10"/>
      <c r="H907" s="8"/>
    </row>
    <row r="908" spans="3:8" ht="12.75">
      <c r="C908" s="2"/>
      <c r="D908" s="5"/>
      <c r="E908" s="10"/>
      <c r="F908" s="8"/>
      <c r="G908" s="10"/>
      <c r="H908" s="8"/>
    </row>
    <row r="909" spans="3:8" ht="12.75">
      <c r="C909" s="2"/>
      <c r="D909" s="5"/>
      <c r="E909" s="10"/>
      <c r="F909" s="8"/>
      <c r="G909" s="10"/>
      <c r="H909" s="8"/>
    </row>
    <row r="910" spans="3:8" ht="12.75">
      <c r="C910" s="3"/>
      <c r="D910" s="5"/>
      <c r="E910" s="10"/>
      <c r="F910" s="8"/>
      <c r="G910" s="10"/>
      <c r="H910" s="8"/>
    </row>
    <row r="911" spans="3:8" ht="12.75">
      <c r="C911" s="2"/>
      <c r="D911" s="5"/>
      <c r="E911" s="10"/>
      <c r="F911" s="8"/>
      <c r="G911" s="10"/>
      <c r="H911" s="8"/>
    </row>
    <row r="912" spans="3:8" ht="12.75">
      <c r="C912" s="2"/>
      <c r="D912" s="5"/>
      <c r="E912" s="10"/>
      <c r="F912" s="8"/>
      <c r="G912" s="10"/>
      <c r="H912" s="8"/>
    </row>
    <row r="913" spans="5:8" ht="12.75">
      <c r="E913" s="10"/>
      <c r="F913" s="8"/>
      <c r="G913" s="10"/>
      <c r="H913" s="8"/>
    </row>
    <row r="914" spans="5:8" ht="12.75">
      <c r="E914" s="10"/>
      <c r="F914" s="8"/>
      <c r="G914" s="10"/>
      <c r="H914" s="8"/>
    </row>
    <row r="915" spans="5:8" ht="12.75">
      <c r="E915" s="10"/>
      <c r="F915" s="8"/>
      <c r="G915" s="10"/>
      <c r="H915" s="8"/>
    </row>
    <row r="916" spans="5:8" ht="12.75">
      <c r="E916" s="10"/>
      <c r="F916" s="8"/>
      <c r="G916" s="10"/>
      <c r="H916" s="8"/>
    </row>
    <row r="917" spans="5:8" ht="12.75">
      <c r="E917" s="10"/>
      <c r="F917" s="8"/>
      <c r="G917" s="10"/>
      <c r="H917" s="8"/>
    </row>
    <row r="918" spans="5:8" ht="12.75">
      <c r="E918" s="10"/>
      <c r="F918" s="8"/>
      <c r="G918" s="10"/>
      <c r="H918" s="8"/>
    </row>
    <row r="919" spans="5:8" ht="12.75">
      <c r="E919" s="10"/>
      <c r="F919" s="8"/>
      <c r="G919" s="10"/>
      <c r="H919" s="8"/>
    </row>
    <row r="920" spans="5:8" ht="12.75">
      <c r="E920" s="10"/>
      <c r="F920" s="8"/>
      <c r="G920" s="10"/>
      <c r="H920" s="8"/>
    </row>
    <row r="921" spans="5:8" ht="12.75">
      <c r="E921" s="10"/>
      <c r="F921" s="8"/>
      <c r="G921" s="10"/>
      <c r="H921" s="8"/>
    </row>
    <row r="922" spans="5:8" ht="12.75">
      <c r="E922" s="10"/>
      <c r="F922" s="8"/>
      <c r="G922" s="10"/>
      <c r="H922" s="8"/>
    </row>
    <row r="923" spans="5:8" ht="12.75">
      <c r="E923" s="10"/>
      <c r="F923" s="8"/>
      <c r="G923" s="10"/>
      <c r="H923" s="8"/>
    </row>
    <row r="924" spans="5:8" ht="12.75">
      <c r="E924" s="10"/>
      <c r="F924" s="8"/>
      <c r="G924" s="10"/>
      <c r="H924" s="8"/>
    </row>
    <row r="925" spans="5:8" ht="12.75">
      <c r="E925" s="10"/>
      <c r="F925" s="8"/>
      <c r="G925" s="10"/>
      <c r="H925" s="8"/>
    </row>
    <row r="926" spans="5:8" ht="12.75">
      <c r="E926" s="10"/>
      <c r="F926" s="8"/>
      <c r="G926" s="10"/>
      <c r="H926" s="8"/>
    </row>
    <row r="927" spans="5:8" ht="12.75">
      <c r="E927" s="10"/>
      <c r="F927" s="8"/>
      <c r="G927" s="10"/>
      <c r="H927" s="8"/>
    </row>
    <row r="928" spans="5:8" ht="12.75">
      <c r="E928" s="10"/>
      <c r="F928" s="8"/>
      <c r="G928" s="10"/>
      <c r="H928" s="8"/>
    </row>
    <row r="929" spans="1:7" ht="12.75">
      <c r="A929" s="2"/>
      <c r="C929" s="2"/>
      <c r="D929" s="5"/>
      <c r="E929" s="10"/>
      <c r="G929" s="10"/>
    </row>
    <row r="930" spans="1:7" ht="12.75">
      <c r="A930" s="2"/>
      <c r="C930" s="2"/>
      <c r="D930" s="5"/>
      <c r="E930" s="10"/>
      <c r="G930" s="10"/>
    </row>
    <row r="931" spans="1:7" ht="12.75">
      <c r="A931" s="2"/>
      <c r="C931" s="2"/>
      <c r="D931" s="5"/>
      <c r="E931" s="10"/>
      <c r="G931" s="10"/>
    </row>
    <row r="932" spans="1:7" ht="12.75">
      <c r="A932" s="3"/>
      <c r="C932" s="2"/>
      <c r="D932" s="5"/>
      <c r="E932" s="10"/>
      <c r="G932" s="10"/>
    </row>
    <row r="933" spans="1:7" ht="12.75">
      <c r="A933" s="2"/>
      <c r="C933" s="2"/>
      <c r="D933" s="5"/>
      <c r="E933" s="10"/>
      <c r="G933" s="10"/>
    </row>
    <row r="934" spans="1:7" ht="12.75">
      <c r="A934" s="2"/>
      <c r="C934" s="2"/>
      <c r="D934" s="5"/>
      <c r="E934" s="10"/>
      <c r="G934" s="10"/>
    </row>
    <row r="935" spans="1:7" ht="12.75">
      <c r="A935" s="2"/>
      <c r="C935" s="2"/>
      <c r="D935" s="6"/>
      <c r="E935" s="10"/>
      <c r="G935" s="10"/>
    </row>
    <row r="936" spans="1:7" ht="12.75">
      <c r="A936" s="2"/>
      <c r="C936" s="2"/>
      <c r="D936" s="5"/>
      <c r="E936" s="10"/>
      <c r="G936" s="10"/>
    </row>
    <row r="937" spans="1:7" ht="12.75">
      <c r="A937" s="2"/>
      <c r="C937" s="2"/>
      <c r="D937" s="5"/>
      <c r="E937" s="10"/>
      <c r="G937" s="10"/>
    </row>
    <row r="938" spans="1:7" ht="12.75">
      <c r="A938" s="2"/>
      <c r="C938" s="2"/>
      <c r="D938" s="5"/>
      <c r="E938" s="10"/>
      <c r="G938" s="10"/>
    </row>
    <row r="939" spans="1:7" ht="12.75">
      <c r="A939" s="2"/>
      <c r="C939" s="2"/>
      <c r="D939" s="5"/>
      <c r="E939" s="10"/>
      <c r="G939" s="10"/>
    </row>
    <row r="940" spans="1:7" ht="12.75">
      <c r="A940" s="2"/>
      <c r="C940" s="2"/>
      <c r="D940" s="5"/>
      <c r="E940" s="10"/>
      <c r="G940" s="10"/>
    </row>
    <row r="941" spans="1:7" ht="12.75">
      <c r="A941" s="2"/>
      <c r="C941" s="2"/>
      <c r="D941" s="5"/>
      <c r="E941" s="10"/>
      <c r="G941" s="10"/>
    </row>
    <row r="942" spans="1:7" ht="12.75">
      <c r="A942" s="2"/>
      <c r="C942" s="2"/>
      <c r="D942" s="5"/>
      <c r="E942" s="10"/>
      <c r="G942" s="10"/>
    </row>
    <row r="943" spans="1:7" ht="12.75">
      <c r="A943" s="2"/>
      <c r="C943" s="2"/>
      <c r="D943" s="5"/>
      <c r="E943" s="10"/>
      <c r="G943" s="10"/>
    </row>
    <row r="944" spans="1:7" ht="12.75">
      <c r="A944" s="2"/>
      <c r="C944" s="2"/>
      <c r="D944" s="5"/>
      <c r="E944" s="10"/>
      <c r="G944" s="10"/>
    </row>
    <row r="945" spans="1:7" ht="12.75">
      <c r="A945" s="2"/>
      <c r="C945" s="2"/>
      <c r="D945" s="5"/>
      <c r="E945" s="10"/>
      <c r="G945" s="10"/>
    </row>
    <row r="946" spans="1:7" ht="12.75">
      <c r="A946" s="2"/>
      <c r="C946" s="3"/>
      <c r="D946" s="5"/>
      <c r="E946" s="10"/>
      <c r="G946" s="10"/>
    </row>
    <row r="947" spans="1:7" ht="12.75">
      <c r="A947" s="2"/>
      <c r="C947" s="2"/>
      <c r="D947" s="5"/>
      <c r="E947" s="10"/>
      <c r="G947" s="10"/>
    </row>
    <row r="948" spans="1:7" ht="12.75">
      <c r="A948" s="2"/>
      <c r="C948" s="2"/>
      <c r="D948" s="5"/>
      <c r="E948" s="10"/>
      <c r="G948" s="10"/>
    </row>
    <row r="949" spans="1:7" ht="12.75">
      <c r="A949" s="3"/>
      <c r="C949" s="2"/>
      <c r="D949" s="5"/>
      <c r="E949" s="10"/>
      <c r="G949" s="10"/>
    </row>
    <row r="950" spans="1:7" ht="12.75">
      <c r="A950" s="2"/>
      <c r="C950" s="2"/>
      <c r="D950" s="5"/>
      <c r="E950" s="10"/>
      <c r="G950" s="10"/>
    </row>
    <row r="951" spans="1:7" ht="12.75">
      <c r="A951" s="2"/>
      <c r="C951" s="2"/>
      <c r="D951" s="5"/>
      <c r="E951" s="10"/>
      <c r="G951" s="10"/>
    </row>
    <row r="952" spans="1:7" ht="12.75">
      <c r="A952" s="2"/>
      <c r="C952" s="2"/>
      <c r="D952" s="5"/>
      <c r="E952" s="10"/>
      <c r="G952" s="10"/>
    </row>
    <row r="953" spans="1:7" ht="12.75">
      <c r="A953" s="2"/>
      <c r="C953" s="2"/>
      <c r="D953" s="5"/>
      <c r="E953" s="10"/>
      <c r="G953" s="10"/>
    </row>
    <row r="954" spans="1:7" ht="12.75">
      <c r="A954" s="2"/>
      <c r="C954" s="2"/>
      <c r="D954" s="5"/>
      <c r="E954" s="10"/>
      <c r="G954" s="10"/>
    </row>
    <row r="955" spans="1:7" ht="12.75">
      <c r="A955" s="2"/>
      <c r="C955" s="2"/>
      <c r="D955" s="5"/>
      <c r="E955" s="10"/>
      <c r="G955" s="10"/>
    </row>
    <row r="956" spans="1:7" ht="12.75">
      <c r="A956" s="2"/>
      <c r="C956" s="2"/>
      <c r="D956" s="5"/>
      <c r="E956" s="10"/>
      <c r="G956" s="10"/>
    </row>
    <row r="957" spans="1:7" ht="12.75">
      <c r="A957" s="2"/>
      <c r="C957" s="2"/>
      <c r="D957" s="5"/>
      <c r="E957" s="10"/>
      <c r="G957" s="10"/>
    </row>
    <row r="958" spans="1:7" ht="12.75">
      <c r="A958" s="2"/>
      <c r="C958" s="2"/>
      <c r="D958" s="5"/>
      <c r="E958" s="10"/>
      <c r="G958" s="10"/>
    </row>
    <row r="959" spans="1:7" ht="12.75">
      <c r="A959" s="2"/>
      <c r="C959" s="2"/>
      <c r="D959" s="5"/>
      <c r="E959" s="10"/>
      <c r="G959" s="10"/>
    </row>
    <row r="960" spans="1:7" ht="12.75">
      <c r="A960" s="2"/>
      <c r="C960" s="2"/>
      <c r="D960" s="5"/>
      <c r="E960" s="10"/>
      <c r="G960" s="10"/>
    </row>
    <row r="961" spans="1:8" ht="12.75">
      <c r="A961" s="2"/>
      <c r="C961" s="2"/>
      <c r="D961" s="5"/>
      <c r="E961" s="10"/>
      <c r="F961" s="8"/>
      <c r="G961" s="10"/>
      <c r="H961" s="8"/>
    </row>
    <row r="962" spans="1:8" ht="12.75">
      <c r="A962" s="2"/>
      <c r="C962" s="2"/>
      <c r="D962" s="5"/>
      <c r="E962" s="10"/>
      <c r="F962" s="8"/>
      <c r="G962" s="10"/>
      <c r="H962" s="8"/>
    </row>
    <row r="963" spans="1:8" ht="12.75">
      <c r="A963" s="2"/>
      <c r="C963" s="2"/>
      <c r="D963" s="5"/>
      <c r="E963" s="10"/>
      <c r="F963" s="8"/>
      <c r="G963" s="10"/>
      <c r="H963" s="8"/>
    </row>
    <row r="964" spans="1:8" ht="12.75">
      <c r="A964" s="2"/>
      <c r="C964" s="2"/>
      <c r="D964" s="5"/>
      <c r="E964" s="10"/>
      <c r="F964" s="8"/>
      <c r="G964" s="10"/>
      <c r="H964" s="8"/>
    </row>
    <row r="965" spans="1:8" ht="12.75">
      <c r="A965" s="2"/>
      <c r="C965" s="2"/>
      <c r="D965" s="5"/>
      <c r="E965" s="10"/>
      <c r="F965" s="8"/>
      <c r="G965" s="10"/>
      <c r="H965" s="8"/>
    </row>
    <row r="966" spans="1:8" ht="12.75">
      <c r="A966" s="2"/>
      <c r="C966" s="2"/>
      <c r="D966" s="5"/>
      <c r="E966" s="10"/>
      <c r="F966" s="8"/>
      <c r="G966" s="10"/>
      <c r="H966" s="8"/>
    </row>
    <row r="967" spans="1:8" ht="12.75">
      <c r="A967" s="2"/>
      <c r="C967" s="2"/>
      <c r="D967" s="5"/>
      <c r="E967" s="10"/>
      <c r="F967" s="8"/>
      <c r="G967" s="10"/>
      <c r="H967" s="8"/>
    </row>
    <row r="968" spans="1:8" ht="12.75">
      <c r="A968" s="2"/>
      <c r="C968" s="2"/>
      <c r="D968" s="5"/>
      <c r="E968" s="10"/>
      <c r="F968" s="8"/>
      <c r="G968" s="10"/>
      <c r="H968" s="8"/>
    </row>
    <row r="969" spans="1:8" ht="12.75">
      <c r="A969" s="2"/>
      <c r="C969" s="2"/>
      <c r="D969" s="5"/>
      <c r="E969" s="10"/>
      <c r="F969" s="8"/>
      <c r="G969" s="10"/>
      <c r="H969" s="8"/>
    </row>
    <row r="970" spans="1:8" ht="12.75">
      <c r="A970" s="2"/>
      <c r="C970" s="2"/>
      <c r="D970" s="5"/>
      <c r="E970" s="10"/>
      <c r="F970" s="8"/>
      <c r="G970" s="10"/>
      <c r="H970" s="8"/>
    </row>
    <row r="971" spans="1:8" ht="12.75">
      <c r="A971" s="2"/>
      <c r="C971" s="2"/>
      <c r="D971" s="5"/>
      <c r="E971" s="10"/>
      <c r="F971" s="8"/>
      <c r="G971" s="10"/>
      <c r="H971" s="8"/>
    </row>
    <row r="972" spans="1:8" ht="12.75">
      <c r="A972" s="2"/>
      <c r="C972" s="2"/>
      <c r="D972" s="5"/>
      <c r="E972" s="10"/>
      <c r="F972" s="8"/>
      <c r="G972" s="10"/>
      <c r="H972" s="8"/>
    </row>
    <row r="973" spans="1:8" ht="12.75">
      <c r="A973" s="2"/>
      <c r="C973" s="2"/>
      <c r="D973" s="5"/>
      <c r="E973" s="10"/>
      <c r="F973" s="8"/>
      <c r="G973" s="10"/>
      <c r="H973" s="8"/>
    </row>
    <row r="974" spans="1:26" ht="12.75">
      <c r="A974" s="2">
        <v>94</v>
      </c>
      <c r="B974" s="11">
        <v>80</v>
      </c>
      <c r="C974" s="2">
        <v>174</v>
      </c>
      <c r="D974" s="5">
        <v>177</v>
      </c>
      <c r="E974" s="10">
        <v>659</v>
      </c>
      <c r="F974" s="8">
        <v>673</v>
      </c>
      <c r="G974" s="10">
        <v>248</v>
      </c>
      <c r="H974" s="8">
        <v>194</v>
      </c>
      <c r="I974" s="11"/>
      <c r="J974" s="11">
        <v>39</v>
      </c>
      <c r="K974" s="11"/>
      <c r="L974" s="11">
        <v>38</v>
      </c>
      <c r="M974" s="11">
        <v>27</v>
      </c>
      <c r="N974" s="11"/>
      <c r="O974" s="11"/>
      <c r="P974" s="11">
        <v>57</v>
      </c>
      <c r="Q974" s="11">
        <v>24</v>
      </c>
      <c r="R974" s="11"/>
      <c r="S974" s="11"/>
      <c r="T974" s="11">
        <v>46</v>
      </c>
      <c r="Z974" s="11"/>
    </row>
    <row r="975" spans="1:8" ht="12.75">
      <c r="A975" s="2"/>
      <c r="C975" s="2"/>
      <c r="D975" s="5"/>
      <c r="E975" s="10"/>
      <c r="F975" s="8"/>
      <c r="G975" s="10"/>
      <c r="H975" s="8"/>
    </row>
    <row r="976" spans="1:26" ht="12.75">
      <c r="A976" s="2">
        <v>1</v>
      </c>
      <c r="B976" s="11">
        <v>8</v>
      </c>
      <c r="C976" s="2">
        <v>154</v>
      </c>
      <c r="D976" s="5">
        <v>116</v>
      </c>
      <c r="E976" s="10">
        <v>29</v>
      </c>
      <c r="F976" s="8">
        <v>57</v>
      </c>
      <c r="G976" s="10">
        <v>38</v>
      </c>
      <c r="H976" s="8">
        <v>30</v>
      </c>
      <c r="I976" s="11">
        <v>5</v>
      </c>
      <c r="J976" s="11">
        <v>2</v>
      </c>
      <c r="K976" s="11">
        <v>12</v>
      </c>
      <c r="L976" s="11">
        <v>2</v>
      </c>
      <c r="M976" s="11">
        <v>29</v>
      </c>
      <c r="N976" s="11">
        <v>2</v>
      </c>
      <c r="O976" s="11">
        <v>9</v>
      </c>
      <c r="P976" s="11">
        <v>6</v>
      </c>
      <c r="Q976" s="11">
        <v>28</v>
      </c>
      <c r="R976" s="11">
        <v>2</v>
      </c>
      <c r="S976" s="11">
        <v>9</v>
      </c>
      <c r="T976" s="11">
        <v>6</v>
      </c>
      <c r="Z976" s="11"/>
    </row>
    <row r="977" spans="3:7" ht="12.75">
      <c r="C977" s="2"/>
      <c r="D977" s="5"/>
      <c r="E977" s="10"/>
      <c r="G977" s="10"/>
    </row>
    <row r="978" spans="3:7" ht="12.75">
      <c r="C978" s="2"/>
      <c r="D978" s="5"/>
      <c r="E978" s="10"/>
      <c r="G978" s="10"/>
    </row>
    <row r="979" spans="3:7" ht="12.75">
      <c r="C979" s="2"/>
      <c r="D979" s="5"/>
      <c r="E979" s="10"/>
      <c r="G979" s="10"/>
    </row>
    <row r="980" spans="3:7" ht="12.75">
      <c r="C980" s="2"/>
      <c r="D980" s="5"/>
      <c r="E980" s="10"/>
      <c r="G980" s="10"/>
    </row>
    <row r="981" spans="3:7" ht="12.75">
      <c r="C981" s="2"/>
      <c r="D981" s="5"/>
      <c r="E981" s="10"/>
      <c r="G981" s="10"/>
    </row>
    <row r="982" spans="3:7" ht="12.75">
      <c r="C982" s="2"/>
      <c r="D982" s="5"/>
      <c r="E982" s="10"/>
      <c r="G982" s="10"/>
    </row>
    <row r="983" spans="3:7" ht="12.75">
      <c r="C983" s="2"/>
      <c r="D983" s="5"/>
      <c r="E983" s="10"/>
      <c r="G983" s="10"/>
    </row>
    <row r="984" spans="3:7" ht="12.75">
      <c r="C984" s="2"/>
      <c r="D984" s="5"/>
      <c r="E984" s="10"/>
      <c r="G984" s="10"/>
    </row>
    <row r="985" spans="3:7" ht="12.75">
      <c r="C985" s="2"/>
      <c r="D985" s="5"/>
      <c r="E985" s="10"/>
      <c r="G985" s="10"/>
    </row>
    <row r="986" spans="3:7" ht="12.75">
      <c r="C986" s="2"/>
      <c r="D986" s="5"/>
      <c r="E986" s="10"/>
      <c r="G986" s="10"/>
    </row>
    <row r="987" spans="3:7" ht="12.75">
      <c r="C987" s="2"/>
      <c r="D987" s="5"/>
      <c r="E987" s="10"/>
      <c r="G987" s="10"/>
    </row>
    <row r="988" spans="3:7" ht="12.75">
      <c r="C988" s="2"/>
      <c r="D988" s="5"/>
      <c r="E988" s="10"/>
      <c r="G988" s="10"/>
    </row>
    <row r="989" spans="3:7" ht="12.75">
      <c r="C989" s="2"/>
      <c r="D989" s="5"/>
      <c r="E989" s="10"/>
      <c r="G989" s="10"/>
    </row>
    <row r="990" spans="3:7" ht="12.75">
      <c r="C990" s="2"/>
      <c r="D990" s="5"/>
      <c r="E990" s="10"/>
      <c r="G990" s="10"/>
    </row>
    <row r="991" spans="3:7" ht="12.75">
      <c r="C991" s="3"/>
      <c r="D991" s="5"/>
      <c r="E991" s="10"/>
      <c r="G991" s="10"/>
    </row>
    <row r="992" spans="3:7" ht="12.75">
      <c r="C992" s="2"/>
      <c r="D992" s="5"/>
      <c r="E992" s="10"/>
      <c r="G992" s="10"/>
    </row>
    <row r="993" spans="1:7" ht="12.75">
      <c r="A993" s="2"/>
      <c r="C993" s="2"/>
      <c r="D993" s="5"/>
      <c r="E993" s="10"/>
      <c r="G993" s="10"/>
    </row>
    <row r="994" spans="1:7" ht="12.75">
      <c r="A994" s="3"/>
      <c r="C994" s="2"/>
      <c r="D994" s="5"/>
      <c r="E994" s="10"/>
      <c r="G994" s="10"/>
    </row>
    <row r="995" spans="1:7" ht="12.75">
      <c r="A995" s="2"/>
      <c r="C995" s="2"/>
      <c r="D995" s="5"/>
      <c r="E995" s="10"/>
      <c r="G995" s="10"/>
    </row>
    <row r="996" spans="1:7" ht="12.75">
      <c r="A996" s="2"/>
      <c r="C996" s="2"/>
      <c r="D996" s="5"/>
      <c r="E996" s="10"/>
      <c r="G996" s="10"/>
    </row>
    <row r="997" spans="1:7" ht="12.75">
      <c r="A997" s="2"/>
      <c r="C997" s="2"/>
      <c r="D997" s="5"/>
      <c r="E997" s="10"/>
      <c r="G997" s="10"/>
    </row>
    <row r="998" spans="1:7" ht="12.75">
      <c r="A998" s="2"/>
      <c r="C998" s="2"/>
      <c r="D998" s="5"/>
      <c r="E998" s="10"/>
      <c r="G998" s="10"/>
    </row>
    <row r="999" spans="1:7" ht="12.75">
      <c r="A999" s="2"/>
      <c r="C999" s="2"/>
      <c r="D999" s="5"/>
      <c r="E999" s="10"/>
      <c r="G999" s="10"/>
    </row>
    <row r="1000" spans="1:7" ht="12.75">
      <c r="A1000" s="2"/>
      <c r="C1000" s="2"/>
      <c r="D1000" s="5"/>
      <c r="E1000" s="10"/>
      <c r="G1000" s="10"/>
    </row>
    <row r="1001" spans="1:7" ht="12.75">
      <c r="A1001" s="2"/>
      <c r="C1001" s="2"/>
      <c r="D1001" s="5"/>
      <c r="E1001" s="10"/>
      <c r="G1001" s="10"/>
    </row>
    <row r="1002" spans="1:7" ht="12.75">
      <c r="A1002" s="2"/>
      <c r="C1002" s="2"/>
      <c r="D1002" s="5"/>
      <c r="E1002" s="10"/>
      <c r="G1002" s="10"/>
    </row>
    <row r="1003" spans="1:7" ht="12.75">
      <c r="A1003" s="2"/>
      <c r="C1003" s="2"/>
      <c r="D1003" s="5"/>
      <c r="E1003" s="10"/>
      <c r="G1003" s="10"/>
    </row>
    <row r="1004" spans="1:7" ht="12.75">
      <c r="A1004" s="2"/>
      <c r="C1004" s="2"/>
      <c r="D1004" s="5"/>
      <c r="E1004" s="10"/>
      <c r="G1004" s="10"/>
    </row>
    <row r="1005" spans="1:7" ht="12.75">
      <c r="A1005" s="2"/>
      <c r="C1005" s="2"/>
      <c r="D1005" s="5"/>
      <c r="E1005" s="10"/>
      <c r="G1005" s="10"/>
    </row>
    <row r="1006" spans="1:7" ht="12.75">
      <c r="A1006" s="2"/>
      <c r="C1006" s="2"/>
      <c r="D1006" s="5"/>
      <c r="E1006" s="10"/>
      <c r="G1006" s="10"/>
    </row>
    <row r="1007" spans="1:7" ht="12.75">
      <c r="A1007" s="2"/>
      <c r="C1007" s="2"/>
      <c r="D1007" s="5"/>
      <c r="E1007" s="10"/>
      <c r="G1007" s="10"/>
    </row>
    <row r="1008" spans="1:7" ht="12.75">
      <c r="A1008" s="2"/>
      <c r="C1008" s="2"/>
      <c r="D1008" s="5"/>
      <c r="E1008" s="10"/>
      <c r="G1008" s="10"/>
    </row>
    <row r="1009" spans="1:8" ht="12.75">
      <c r="A1009" s="2"/>
      <c r="C1009" s="2"/>
      <c r="D1009" s="5"/>
      <c r="E1009" s="10"/>
      <c r="F1009" s="8"/>
      <c r="G1009" s="10"/>
      <c r="H1009" s="8"/>
    </row>
    <row r="1010" spans="1:8" ht="12.75">
      <c r="A1010" s="2"/>
      <c r="C1010" s="2"/>
      <c r="D1010" s="5"/>
      <c r="E1010" s="10"/>
      <c r="F1010" s="8"/>
      <c r="G1010" s="10"/>
      <c r="H1010" s="8"/>
    </row>
    <row r="1011" spans="1:8" ht="12.75">
      <c r="A1011" s="2"/>
      <c r="C1011" s="2"/>
      <c r="D1011" s="5"/>
      <c r="E1011" s="10"/>
      <c r="F1011" s="8"/>
      <c r="G1011" s="10"/>
      <c r="H1011" s="8"/>
    </row>
    <row r="1012" spans="1:8" ht="12.75">
      <c r="A1012" s="2"/>
      <c r="C1012" s="2"/>
      <c r="D1012" s="5"/>
      <c r="E1012" s="10"/>
      <c r="F1012" s="8"/>
      <c r="G1012" s="10"/>
      <c r="H1012" s="8"/>
    </row>
    <row r="1013" spans="1:8" ht="12.75">
      <c r="A1013" s="2"/>
      <c r="C1013" s="2"/>
      <c r="D1013" s="5"/>
      <c r="E1013" s="10"/>
      <c r="F1013" s="8"/>
      <c r="G1013" s="10"/>
      <c r="H1013" s="8"/>
    </row>
    <row r="1014" spans="1:26" ht="12.75">
      <c r="A1014" s="2">
        <v>8</v>
      </c>
      <c r="B1014" s="11">
        <v>3</v>
      </c>
      <c r="C1014" s="2">
        <v>117</v>
      </c>
      <c r="D1014" s="5">
        <v>83</v>
      </c>
      <c r="E1014" s="10">
        <v>36</v>
      </c>
      <c r="F1014" s="8">
        <v>87</v>
      </c>
      <c r="G1014" s="10">
        <v>63</v>
      </c>
      <c r="H1014" s="8">
        <v>22</v>
      </c>
      <c r="I1014" s="11">
        <v>1</v>
      </c>
      <c r="J1014" s="11">
        <v>19</v>
      </c>
      <c r="K1014" s="11">
        <v>1</v>
      </c>
      <c r="L1014" s="11">
        <v>18</v>
      </c>
      <c r="M1014" s="11">
        <v>8</v>
      </c>
      <c r="N1014" s="11">
        <v>1</v>
      </c>
      <c r="O1014" s="11">
        <v>5</v>
      </c>
      <c r="P1014" s="11">
        <v>2</v>
      </c>
      <c r="Q1014" s="11">
        <v>9</v>
      </c>
      <c r="R1014" s="11">
        <v>3</v>
      </c>
      <c r="S1014" s="11">
        <v>5</v>
      </c>
      <c r="T1014" s="11">
        <v>2</v>
      </c>
      <c r="Z1014" s="11"/>
    </row>
    <row r="1015" spans="1:8" ht="12.75">
      <c r="A1015" s="2"/>
      <c r="C1015" s="2"/>
      <c r="D1015" s="5"/>
      <c r="E1015" s="10"/>
      <c r="F1015" s="8"/>
      <c r="G1015" s="10"/>
      <c r="H1015" s="8"/>
    </row>
    <row r="1016" spans="1:8" ht="12.75">
      <c r="A1016" s="2"/>
      <c r="C1016" s="2"/>
      <c r="D1016" s="5"/>
      <c r="E1016" s="10"/>
      <c r="F1016" s="8"/>
      <c r="G1016" s="10"/>
      <c r="H1016" s="8"/>
    </row>
    <row r="1017" spans="1:8" ht="12.75">
      <c r="A1017" s="2"/>
      <c r="C1017" s="2"/>
      <c r="D1017" s="5"/>
      <c r="E1017" s="10"/>
      <c r="F1017" s="8"/>
      <c r="G1017" s="10"/>
      <c r="H1017" s="8"/>
    </row>
    <row r="1018" spans="1:8" ht="12.75">
      <c r="A1018" s="2"/>
      <c r="C1018" s="2"/>
      <c r="D1018" s="5"/>
      <c r="E1018" s="10"/>
      <c r="F1018" s="8"/>
      <c r="G1018" s="10"/>
      <c r="H1018" s="8"/>
    </row>
    <row r="1019" spans="1:8" ht="12.75">
      <c r="A1019" s="2"/>
      <c r="C1019" s="2"/>
      <c r="D1019" s="5"/>
      <c r="E1019" s="10"/>
      <c r="F1019" s="8"/>
      <c r="G1019" s="10"/>
      <c r="H1019" s="8"/>
    </row>
    <row r="1020" spans="1:8" ht="12.75">
      <c r="A1020" s="2"/>
      <c r="C1020" s="2"/>
      <c r="D1020" s="5"/>
      <c r="E1020" s="10"/>
      <c r="F1020" s="8"/>
      <c r="G1020" s="10"/>
      <c r="H1020" s="8"/>
    </row>
    <row r="1021" spans="1:8" ht="12.75">
      <c r="A1021" s="2"/>
      <c r="C1021" s="2"/>
      <c r="D1021" s="5"/>
      <c r="E1021" s="10"/>
      <c r="F1021" s="8"/>
      <c r="G1021" s="10"/>
      <c r="H1021" s="8"/>
    </row>
    <row r="1022" spans="1:8" ht="12.75">
      <c r="A1022" s="2"/>
      <c r="C1022" s="2"/>
      <c r="D1022" s="5"/>
      <c r="E1022" s="10"/>
      <c r="F1022" s="8"/>
      <c r="G1022" s="10"/>
      <c r="H1022" s="8"/>
    </row>
    <row r="1023" spans="1:8" ht="12.75">
      <c r="A1023" s="2"/>
      <c r="C1023" s="2"/>
      <c r="D1023" s="5"/>
      <c r="E1023" s="10"/>
      <c r="F1023" s="8"/>
      <c r="G1023" s="10"/>
      <c r="H1023" s="8"/>
    </row>
    <row r="1024" spans="1:8" ht="12.75">
      <c r="A1024" s="2"/>
      <c r="C1024" s="2"/>
      <c r="D1024" s="5"/>
      <c r="E1024" s="10"/>
      <c r="F1024" s="8"/>
      <c r="G1024" s="10"/>
      <c r="H1024" s="8"/>
    </row>
    <row r="1025" spans="5:7" ht="12.75">
      <c r="E1025" s="10"/>
      <c r="G1025" s="10"/>
    </row>
    <row r="1026" spans="5:7" ht="12.75">
      <c r="E1026" s="10"/>
      <c r="G1026" s="10"/>
    </row>
    <row r="1027" spans="5:7" ht="12.75">
      <c r="E1027" s="10"/>
      <c r="G1027" s="10"/>
    </row>
    <row r="1028" spans="5:7" ht="12.75">
      <c r="E1028" s="10"/>
      <c r="G1028" s="10"/>
    </row>
    <row r="1029" spans="5:7" ht="12.75">
      <c r="E1029" s="10"/>
      <c r="G1029" s="10"/>
    </row>
    <row r="1030" spans="5:7" ht="12.75">
      <c r="E1030" s="10"/>
      <c r="G1030" s="10"/>
    </row>
    <row r="1031" spans="5:7" ht="12.75">
      <c r="E1031" s="10"/>
      <c r="G1031" s="10"/>
    </row>
    <row r="1032" spans="5:7" ht="12.75">
      <c r="E1032" s="10"/>
      <c r="G1032" s="10"/>
    </row>
    <row r="1033" spans="5:7" ht="12.75">
      <c r="E1033" s="10"/>
      <c r="G1033" s="10"/>
    </row>
    <row r="1034" spans="5:7" ht="12.75">
      <c r="E1034" s="10"/>
      <c r="G1034" s="10"/>
    </row>
    <row r="1035" spans="5:7" ht="12.75">
      <c r="E1035" s="10"/>
      <c r="G1035" s="10"/>
    </row>
    <row r="1036" spans="5:7" ht="12.75">
      <c r="E1036" s="10"/>
      <c r="G1036" s="10"/>
    </row>
    <row r="1037" spans="5:7" ht="12.75">
      <c r="E1037" s="10"/>
      <c r="G1037" s="10"/>
    </row>
    <row r="1038" spans="5:7" ht="12.75">
      <c r="E1038" s="10"/>
      <c r="G1038" s="10"/>
    </row>
    <row r="1039" spans="5:7" ht="12.75">
      <c r="E1039" s="10"/>
      <c r="G1039" s="10"/>
    </row>
    <row r="1040" spans="5:7" ht="12.75">
      <c r="E1040" s="10"/>
      <c r="G1040" s="10"/>
    </row>
    <row r="1041" spans="5:7" ht="12.75">
      <c r="E1041" s="10"/>
      <c r="G1041" s="10"/>
    </row>
    <row r="1042" spans="5:7" ht="12.75">
      <c r="E1042" s="10"/>
      <c r="G1042" s="10"/>
    </row>
    <row r="1043" spans="5:7" ht="12.75">
      <c r="E1043" s="10"/>
      <c r="G1043" s="10"/>
    </row>
    <row r="1044" spans="5:7" ht="12.75">
      <c r="E1044" s="10"/>
      <c r="G1044" s="10"/>
    </row>
    <row r="1045" spans="5:7" ht="12.75">
      <c r="E1045" s="10"/>
      <c r="G1045" s="10"/>
    </row>
    <row r="1046" spans="5:7" ht="12.75">
      <c r="E1046" s="10"/>
      <c r="G1046" s="10"/>
    </row>
    <row r="1047" spans="5:7" ht="12.75">
      <c r="E1047" s="10"/>
      <c r="G1047" s="10"/>
    </row>
    <row r="1048" spans="5:7" ht="12.75">
      <c r="E1048" s="10"/>
      <c r="G1048" s="10"/>
    </row>
    <row r="1049" spans="5:7" ht="12.75">
      <c r="E1049" s="10"/>
      <c r="G1049" s="10"/>
    </row>
    <row r="1050" spans="5:7" ht="12.75">
      <c r="E1050" s="10"/>
      <c r="G1050" s="10"/>
    </row>
    <row r="1051" spans="5:7" ht="12.75">
      <c r="E1051" s="10"/>
      <c r="G1051" s="10"/>
    </row>
    <row r="1052" spans="5:7" ht="12.75">
      <c r="E1052" s="10"/>
      <c r="G1052" s="10"/>
    </row>
    <row r="1053" spans="5:7" ht="12.75">
      <c r="E1053" s="10"/>
      <c r="G1053" s="10"/>
    </row>
    <row r="1054" spans="5:7" ht="12.75">
      <c r="E1054" s="10"/>
      <c r="G1054" s="10"/>
    </row>
    <row r="1055" spans="5:7" ht="12.75">
      <c r="E1055" s="10"/>
      <c r="G1055" s="10"/>
    </row>
    <row r="1056" spans="5:7" ht="12.75">
      <c r="E1056" s="10"/>
      <c r="G1056" s="10"/>
    </row>
    <row r="1057" spans="5:7" ht="12.75">
      <c r="E1057" s="10"/>
      <c r="G1057" s="10"/>
    </row>
    <row r="1058" spans="5:7" ht="12.75">
      <c r="E1058" s="10"/>
      <c r="G1058" s="10"/>
    </row>
    <row r="1059" spans="5:7" ht="12.75">
      <c r="E1059" s="10"/>
      <c r="G1059" s="10"/>
    </row>
    <row r="1060" spans="5:7" ht="12.75">
      <c r="E1060" s="10"/>
      <c r="G1060" s="10"/>
    </row>
    <row r="1061" spans="5:7" ht="12.75">
      <c r="E1061" s="10"/>
      <c r="G1061" s="10"/>
    </row>
    <row r="1062" spans="5:7" ht="12.75">
      <c r="E1062" s="10"/>
      <c r="G1062" s="10"/>
    </row>
    <row r="1063" spans="5:7" ht="12.75">
      <c r="E1063" s="10"/>
      <c r="G1063" s="10"/>
    </row>
    <row r="1064" spans="5:7" ht="12.75">
      <c r="E1064" s="10"/>
      <c r="G1064" s="10"/>
    </row>
    <row r="1065" spans="5:7" ht="12.75">
      <c r="E1065" s="10"/>
      <c r="G1065" s="10"/>
    </row>
    <row r="1066" spans="5:7" ht="12.75">
      <c r="E1066" s="10"/>
      <c r="G1066" s="10"/>
    </row>
    <row r="1067" spans="5:7" ht="12.75">
      <c r="E1067" s="10"/>
      <c r="G1067" s="10"/>
    </row>
    <row r="1068" spans="5:7" ht="12.75">
      <c r="E1068" s="10"/>
      <c r="G1068" s="10"/>
    </row>
    <row r="1069" spans="5:7" ht="12.75">
      <c r="E1069" s="10"/>
      <c r="G1069" s="10"/>
    </row>
    <row r="1070" spans="5:7" ht="12.75">
      <c r="E1070" s="10"/>
      <c r="G1070" s="10"/>
    </row>
    <row r="1071" spans="5:7" ht="12.75">
      <c r="E1071" s="10"/>
      <c r="G1071" s="10"/>
    </row>
    <row r="1072" spans="5:7" ht="12.75">
      <c r="E1072" s="10"/>
      <c r="G1072" s="10"/>
    </row>
    <row r="1073" spans="5:7" ht="12.75">
      <c r="E1073" s="10"/>
      <c r="G1073" s="10"/>
    </row>
    <row r="1074" spans="5:7" ht="12.75">
      <c r="E1074" s="10"/>
      <c r="G1074" s="10"/>
    </row>
    <row r="1075" spans="5:7" ht="12.75">
      <c r="E1075" s="10"/>
      <c r="G1075" s="10"/>
    </row>
    <row r="1076" spans="5:7" ht="12.75">
      <c r="E1076" s="10"/>
      <c r="G1076" s="10"/>
    </row>
    <row r="1077" spans="5:7" ht="12.75">
      <c r="E1077" s="10"/>
      <c r="G1077" s="10"/>
    </row>
    <row r="1078" spans="5:7" ht="12.75">
      <c r="E1078" s="10"/>
      <c r="G1078" s="10"/>
    </row>
    <row r="1079" spans="5:7" ht="12.75">
      <c r="E1079" s="10"/>
      <c r="G1079" s="10"/>
    </row>
    <row r="1080" spans="5:7" ht="12.75">
      <c r="E1080" s="10"/>
      <c r="G1080" s="10"/>
    </row>
    <row r="1081" spans="5:7" ht="12.75">
      <c r="E1081" s="10"/>
      <c r="G1081" s="10"/>
    </row>
    <row r="1082" spans="5:7" ht="12.75">
      <c r="E1082" s="10"/>
      <c r="G1082" s="10"/>
    </row>
    <row r="1083" spans="5:7" ht="12.75">
      <c r="E1083" s="10"/>
      <c r="G1083" s="10"/>
    </row>
    <row r="1084" spans="5:7" ht="12.75">
      <c r="E1084" s="10"/>
      <c r="G1084" s="10"/>
    </row>
    <row r="1085" spans="5:7" ht="12.75">
      <c r="E1085" s="10"/>
      <c r="G1085" s="10"/>
    </row>
    <row r="1086" spans="5:7" ht="12.75">
      <c r="E1086" s="10"/>
      <c r="G1086" s="10"/>
    </row>
    <row r="1087" spans="5:7" ht="12.75">
      <c r="E1087" s="10"/>
      <c r="G1087" s="10"/>
    </row>
    <row r="1088" spans="5:7" ht="12.75">
      <c r="E1088" s="10"/>
      <c r="G1088" s="10"/>
    </row>
    <row r="1089" spans="5:7" ht="12.75">
      <c r="E1089" s="10"/>
      <c r="G1089" s="10"/>
    </row>
    <row r="1090" spans="5:7" ht="12.75">
      <c r="E1090" s="10"/>
      <c r="G1090" s="10"/>
    </row>
    <row r="1091" spans="5:7" ht="12.75">
      <c r="E1091" s="10"/>
      <c r="G1091" s="10"/>
    </row>
    <row r="1092" spans="5:7" ht="12.75">
      <c r="E1092" s="10"/>
      <c r="G1092" s="10"/>
    </row>
    <row r="1093" spans="5:7" ht="12.75">
      <c r="E1093" s="10"/>
      <c r="G1093" s="10"/>
    </row>
    <row r="1094" spans="5:7" ht="12.75">
      <c r="E1094" s="10"/>
      <c r="G1094" s="10"/>
    </row>
    <row r="1095" spans="5:7" ht="12.75">
      <c r="E1095" s="10"/>
      <c r="G1095" s="10"/>
    </row>
    <row r="1096" spans="5:7" ht="12.75">
      <c r="E1096" s="10"/>
      <c r="G1096" s="10"/>
    </row>
    <row r="1097" spans="5:7" ht="12.75">
      <c r="E1097" s="10"/>
      <c r="G1097" s="10"/>
    </row>
    <row r="1098" spans="5:7" ht="12.75">
      <c r="E1098" s="10"/>
      <c r="G1098" s="10"/>
    </row>
    <row r="1099" spans="5:7" ht="12.75">
      <c r="E1099" s="10"/>
      <c r="G1099" s="10"/>
    </row>
    <row r="1100" spans="5:7" ht="12.75">
      <c r="E1100" s="10"/>
      <c r="G1100" s="10"/>
    </row>
    <row r="1101" spans="5:7" ht="12.75">
      <c r="E1101" s="10"/>
      <c r="G1101" s="10"/>
    </row>
    <row r="1102" spans="5:7" ht="12.75">
      <c r="E1102" s="10"/>
      <c r="G1102" s="10"/>
    </row>
    <row r="1103" spans="5:7" ht="12.75">
      <c r="E1103" s="10"/>
      <c r="G1103" s="10"/>
    </row>
    <row r="1104" spans="5:7" ht="12.75">
      <c r="E1104" s="10"/>
      <c r="G1104" s="10"/>
    </row>
    <row r="1105" spans="5:7" ht="12.75">
      <c r="E1105" s="10"/>
      <c r="G1105" s="10"/>
    </row>
    <row r="1106" spans="5:7" ht="12.75">
      <c r="E1106" s="10"/>
      <c r="G1106" s="10"/>
    </row>
    <row r="1107" spans="5:7" ht="12.75">
      <c r="E1107" s="10"/>
      <c r="G1107" s="10"/>
    </row>
    <row r="1108" spans="5:7" ht="12.75">
      <c r="E1108" s="10"/>
      <c r="G1108" s="10"/>
    </row>
    <row r="1109" spans="5:7" ht="12.75">
      <c r="E1109" s="10"/>
      <c r="G1109" s="10"/>
    </row>
    <row r="1110" spans="5:7" ht="12.75">
      <c r="E1110" s="10"/>
      <c r="G1110" s="10"/>
    </row>
    <row r="1111" spans="5:7" ht="12.75">
      <c r="E1111" s="10"/>
      <c r="G1111" s="10"/>
    </row>
    <row r="1112" spans="5:7" ht="12.75">
      <c r="E1112" s="10"/>
      <c r="G1112" s="10"/>
    </row>
    <row r="1113" spans="5:7" ht="12.75">
      <c r="E1113" s="10"/>
      <c r="G1113" s="10"/>
    </row>
    <row r="1114" spans="5:7" ht="12.75">
      <c r="E1114" s="10"/>
      <c r="G1114" s="10"/>
    </row>
    <row r="1115" spans="5:7" ht="12.75">
      <c r="E1115" s="10"/>
      <c r="G1115" s="10"/>
    </row>
    <row r="1116" spans="5:7" ht="12.75">
      <c r="E1116" s="10"/>
      <c r="G1116" s="10"/>
    </row>
    <row r="1117" spans="5:7" ht="12.75">
      <c r="E1117" s="10"/>
      <c r="G1117" s="10"/>
    </row>
    <row r="1118" spans="5:7" ht="12.75">
      <c r="E1118" s="10"/>
      <c r="G1118" s="10"/>
    </row>
    <row r="1119" spans="5:7" ht="12.75">
      <c r="E1119" s="10"/>
      <c r="G1119" s="10"/>
    </row>
    <row r="1120" spans="5:7" ht="12.75">
      <c r="E1120" s="10"/>
      <c r="G1120" s="10"/>
    </row>
    <row r="1121" spans="1:8" ht="12.75">
      <c r="A1121" s="2"/>
      <c r="C1121" s="2"/>
      <c r="D1121" s="5"/>
      <c r="E1121" s="10"/>
      <c r="F1121" s="8"/>
      <c r="G1121" s="10"/>
      <c r="H1121" s="8"/>
    </row>
    <row r="1122" spans="1:8" ht="12.75">
      <c r="A1122" s="2"/>
      <c r="C1122" s="2"/>
      <c r="D1122" s="5"/>
      <c r="E1122" s="10"/>
      <c r="F1122" s="8"/>
      <c r="G1122" s="10"/>
      <c r="H1122" s="8"/>
    </row>
    <row r="1123" spans="1:8" ht="12.75">
      <c r="A1123" s="2"/>
      <c r="C1123" s="2"/>
      <c r="D1123" s="5"/>
      <c r="E1123" s="10"/>
      <c r="F1123" s="8"/>
      <c r="G1123" s="10"/>
      <c r="H1123" s="8"/>
    </row>
    <row r="1124" spans="1:8" ht="12.75">
      <c r="A1124" s="2"/>
      <c r="C1124" s="2"/>
      <c r="D1124" s="5"/>
      <c r="E1124" s="10"/>
      <c r="F1124" s="8"/>
      <c r="G1124" s="10"/>
      <c r="H1124" s="8"/>
    </row>
    <row r="1125" spans="1:8" ht="12.75">
      <c r="A1125" s="2"/>
      <c r="C1125" s="2"/>
      <c r="D1125" s="5"/>
      <c r="E1125" s="10"/>
      <c r="F1125" s="8"/>
      <c r="G1125" s="10"/>
      <c r="H1125" s="8"/>
    </row>
    <row r="1126" spans="1:26" ht="12.75">
      <c r="A1126" s="2">
        <v>158</v>
      </c>
      <c r="B1126" s="11">
        <v>17</v>
      </c>
      <c r="C1126" s="2">
        <v>222</v>
      </c>
      <c r="D1126" s="5">
        <v>238</v>
      </c>
      <c r="E1126" s="10">
        <v>574</v>
      </c>
      <c r="F1126" s="8">
        <v>585</v>
      </c>
      <c r="G1126" s="10">
        <v>163</v>
      </c>
      <c r="H1126" s="8">
        <v>209</v>
      </c>
      <c r="I1126" s="11">
        <v>3</v>
      </c>
      <c r="J1126" s="11"/>
      <c r="K1126" s="11">
        <v>5</v>
      </c>
      <c r="L1126" s="11"/>
      <c r="M1126" s="11">
        <v>6</v>
      </c>
      <c r="N1126" s="11"/>
      <c r="O1126" s="11"/>
      <c r="P1126" s="11">
        <v>13</v>
      </c>
      <c r="Q1126" s="11">
        <v>5</v>
      </c>
      <c r="R1126" s="11"/>
      <c r="S1126" s="11"/>
      <c r="T1126" s="11">
        <v>10</v>
      </c>
      <c r="Z1126" s="11"/>
    </row>
    <row r="1127" spans="1:8" ht="12.75">
      <c r="A1127" s="2"/>
      <c r="C1127" s="2"/>
      <c r="D1127" s="5"/>
      <c r="E1127" s="10"/>
      <c r="F1127" s="8"/>
      <c r="G1127" s="10"/>
      <c r="H1127" s="8"/>
    </row>
    <row r="1128" spans="1:8" ht="12.75">
      <c r="A1128" s="2"/>
      <c r="C1128" s="2"/>
      <c r="D1128" s="5"/>
      <c r="E1128" s="10"/>
      <c r="F1128" s="8"/>
      <c r="G1128" s="10"/>
      <c r="H1128" s="8"/>
    </row>
    <row r="1129" spans="1:8" ht="12.75">
      <c r="A1129" s="2"/>
      <c r="C1129" s="2"/>
      <c r="D1129" s="5"/>
      <c r="E1129" s="10"/>
      <c r="F1129" s="8"/>
      <c r="G1129" s="10"/>
      <c r="H1129" s="8"/>
    </row>
    <row r="1130" spans="1:8" ht="12.75">
      <c r="A1130" s="2"/>
      <c r="C1130" s="2"/>
      <c r="D1130" s="5"/>
      <c r="E1130" s="10"/>
      <c r="F1130" s="8"/>
      <c r="G1130" s="10"/>
      <c r="H1130" s="8"/>
    </row>
    <row r="1131" spans="1:8" ht="12.75">
      <c r="A1131" s="2"/>
      <c r="C1131" s="2"/>
      <c r="D1131" s="5"/>
      <c r="E1131" s="10"/>
      <c r="F1131" s="8"/>
      <c r="G1131" s="10"/>
      <c r="H1131" s="8"/>
    </row>
    <row r="1132" spans="1:26" ht="12.75">
      <c r="A1132" s="2">
        <v>56</v>
      </c>
      <c r="B1132" s="11">
        <v>18</v>
      </c>
      <c r="C1132" s="2">
        <v>223</v>
      </c>
      <c r="D1132" s="5">
        <v>234</v>
      </c>
      <c r="E1132" s="10">
        <v>356</v>
      </c>
      <c r="F1132" s="8">
        <v>387</v>
      </c>
      <c r="G1132" s="10">
        <v>159</v>
      </c>
      <c r="H1132" s="8">
        <v>219</v>
      </c>
      <c r="I1132" s="11">
        <v>5</v>
      </c>
      <c r="J1132" s="11"/>
      <c r="K1132" s="11">
        <v>7</v>
      </c>
      <c r="L1132" s="11"/>
      <c r="M1132" s="11">
        <v>14</v>
      </c>
      <c r="N1132" s="11"/>
      <c r="O1132" s="11"/>
      <c r="P1132" s="11">
        <v>5</v>
      </c>
      <c r="Q1132" s="11">
        <v>14</v>
      </c>
      <c r="R1132" s="11">
        <v>16</v>
      </c>
      <c r="S1132" s="11"/>
      <c r="T1132" s="11">
        <v>3</v>
      </c>
      <c r="Z1132" s="11"/>
    </row>
    <row r="1133" spans="1:8" ht="12.75">
      <c r="A1133" s="2"/>
      <c r="C1133" s="2"/>
      <c r="D1133" s="5"/>
      <c r="E1133" s="10"/>
      <c r="F1133" s="8"/>
      <c r="G1133" s="10"/>
      <c r="H1133" s="8"/>
    </row>
    <row r="1134" spans="1:8" ht="12.75">
      <c r="A1134" s="2"/>
      <c r="C1134" s="2"/>
      <c r="D1134" s="5"/>
      <c r="E1134" s="10"/>
      <c r="F1134" s="8"/>
      <c r="G1134" s="10"/>
      <c r="H1134" s="8"/>
    </row>
    <row r="1135" spans="1:8" ht="12.75">
      <c r="A1135" s="2"/>
      <c r="C1135" s="2"/>
      <c r="D1135" s="5"/>
      <c r="E1135" s="10"/>
      <c r="F1135" s="8"/>
      <c r="G1135" s="10"/>
      <c r="H1135" s="8"/>
    </row>
    <row r="1136" spans="1:8" ht="12.75">
      <c r="A1136" s="2"/>
      <c r="C1136" s="2"/>
      <c r="D1136" s="5"/>
      <c r="E1136" s="10"/>
      <c r="F1136" s="8"/>
      <c r="G1136" s="10"/>
      <c r="H1136" s="8"/>
    </row>
    <row r="1137" spans="1:8" ht="12.75">
      <c r="A1137" s="2"/>
      <c r="C1137" s="2"/>
      <c r="D1137" s="5"/>
      <c r="E1137" s="10"/>
      <c r="F1137" s="8"/>
      <c r="G1137" s="10"/>
      <c r="H1137" s="8"/>
    </row>
    <row r="1138" spans="1:26" ht="12.75">
      <c r="A1138" s="2">
        <v>158</v>
      </c>
      <c r="B1138" s="11">
        <v>30</v>
      </c>
      <c r="C1138" s="2">
        <v>196</v>
      </c>
      <c r="D1138" s="5">
        <v>210</v>
      </c>
      <c r="E1138" s="10">
        <v>518</v>
      </c>
      <c r="F1138" s="8">
        <v>577</v>
      </c>
      <c r="G1138" s="10">
        <v>159</v>
      </c>
      <c r="H1138" s="8">
        <v>197</v>
      </c>
      <c r="I1138" s="11">
        <v>5</v>
      </c>
      <c r="J1138" s="11"/>
      <c r="K1138" s="11">
        <v>11</v>
      </c>
      <c r="L1138" s="11"/>
      <c r="M1138" s="11">
        <v>11</v>
      </c>
      <c r="N1138" s="11"/>
      <c r="O1138" s="11"/>
      <c r="P1138" s="11">
        <v>23</v>
      </c>
      <c r="Q1138" s="11">
        <v>11</v>
      </c>
      <c r="R1138" s="11"/>
      <c r="S1138" s="11"/>
      <c r="T1138" s="11">
        <v>21</v>
      </c>
      <c r="Z1138" s="11"/>
    </row>
    <row r="1139" spans="1:8" ht="12.75">
      <c r="A1139" s="2"/>
      <c r="C1139" s="2"/>
      <c r="D1139" s="5"/>
      <c r="E1139" s="10"/>
      <c r="F1139" s="8"/>
      <c r="G1139" s="10"/>
      <c r="H1139" s="8"/>
    </row>
    <row r="1140" spans="1:8" ht="12.75">
      <c r="A1140" s="2"/>
      <c r="C1140" s="2"/>
      <c r="D1140" s="5"/>
      <c r="E1140" s="10"/>
      <c r="F1140" s="8"/>
      <c r="G1140" s="10"/>
      <c r="H1140" s="8"/>
    </row>
    <row r="1141" spans="1:8" ht="12.75">
      <c r="A1141" s="2"/>
      <c r="C1141" s="2"/>
      <c r="D1141" s="5"/>
      <c r="E1141" s="10"/>
      <c r="F1141" s="8"/>
      <c r="G1141" s="10"/>
      <c r="H1141" s="8"/>
    </row>
    <row r="1142" spans="1:26" ht="12.75">
      <c r="A1142" s="2">
        <v>11</v>
      </c>
      <c r="B1142" s="11">
        <v>3</v>
      </c>
      <c r="C1142" s="2">
        <v>165</v>
      </c>
      <c r="D1142" s="5">
        <v>140</v>
      </c>
      <c r="E1142" s="10">
        <v>7</v>
      </c>
      <c r="F1142" s="8">
        <v>127</v>
      </c>
      <c r="G1142" s="10">
        <v>32</v>
      </c>
      <c r="H1142" s="8">
        <v>2</v>
      </c>
      <c r="I1142" s="11">
        <v>1</v>
      </c>
      <c r="J1142" s="11">
        <v>8</v>
      </c>
      <c r="K1142" s="11">
        <v>1</v>
      </c>
      <c r="L1142" s="11">
        <v>42</v>
      </c>
      <c r="M1142" s="11">
        <v>3</v>
      </c>
      <c r="N1142" s="11">
        <v>6</v>
      </c>
      <c r="O1142" s="11">
        <v>31</v>
      </c>
      <c r="P1142" s="11">
        <v>2</v>
      </c>
      <c r="Q1142" s="11">
        <v>3</v>
      </c>
      <c r="R1142" s="11">
        <v>4</v>
      </c>
      <c r="S1142" s="11">
        <v>31</v>
      </c>
      <c r="T1142" s="11">
        <v>2</v>
      </c>
      <c r="Z1142" s="11"/>
    </row>
    <row r="1143" spans="1:8" ht="12.75">
      <c r="A1143" s="2"/>
      <c r="C1143" s="2"/>
      <c r="D1143" s="5"/>
      <c r="E1143" s="10"/>
      <c r="F1143" s="8"/>
      <c r="G1143" s="10"/>
      <c r="H1143" s="8"/>
    </row>
    <row r="1144" spans="1:8" ht="12.75">
      <c r="A1144" s="2"/>
      <c r="C1144" s="2"/>
      <c r="D1144" s="5"/>
      <c r="E1144" s="10"/>
      <c r="F1144" s="8"/>
      <c r="G1144" s="10"/>
      <c r="H1144" s="8"/>
    </row>
    <row r="1145" spans="1:8" ht="12.75">
      <c r="A1145" s="2"/>
      <c r="C1145" s="2"/>
      <c r="D1145" s="5"/>
      <c r="E1145" s="10"/>
      <c r="F1145" s="8"/>
      <c r="G1145" s="10"/>
      <c r="H1145" s="8"/>
    </row>
    <row r="1146" spans="1:8" ht="12.75">
      <c r="A1146" s="2"/>
      <c r="C1146" s="2"/>
      <c r="D1146" s="5"/>
      <c r="E1146" s="10"/>
      <c r="F1146" s="8"/>
      <c r="G1146" s="10"/>
      <c r="H1146" s="8"/>
    </row>
    <row r="1147" spans="1:8" ht="12.75">
      <c r="A1147" s="2"/>
      <c r="C1147" s="2"/>
      <c r="D1147" s="5"/>
      <c r="E1147" s="10"/>
      <c r="F1147" s="8"/>
      <c r="G1147" s="10"/>
      <c r="H1147" s="8"/>
    </row>
    <row r="1148" spans="1:8" ht="12.75">
      <c r="A1148" s="2"/>
      <c r="C1148" s="2"/>
      <c r="D1148" s="5"/>
      <c r="E1148" s="10"/>
      <c r="F1148" s="8"/>
      <c r="G1148" s="10"/>
      <c r="H1148" s="8"/>
    </row>
    <row r="1149" spans="1:8" ht="12.75">
      <c r="A1149" s="2"/>
      <c r="C1149" s="2"/>
      <c r="D1149" s="5"/>
      <c r="E1149" s="10"/>
      <c r="F1149" s="8"/>
      <c r="G1149" s="10"/>
      <c r="H1149" s="8"/>
    </row>
    <row r="1150" spans="1:8" ht="12.75">
      <c r="A1150" s="2"/>
      <c r="C1150" s="2"/>
      <c r="D1150" s="5"/>
      <c r="E1150" s="10"/>
      <c r="F1150" s="8"/>
      <c r="G1150" s="10"/>
      <c r="H1150" s="8"/>
    </row>
    <row r="1151" spans="1:8" ht="12.75">
      <c r="A1151" s="2"/>
      <c r="C1151" s="2"/>
      <c r="D1151" s="5"/>
      <c r="E1151" s="10"/>
      <c r="F1151" s="8"/>
      <c r="G1151" s="10"/>
      <c r="H1151" s="8"/>
    </row>
    <row r="1152" spans="1:8" ht="12.75">
      <c r="A1152" s="2"/>
      <c r="C1152" s="2"/>
      <c r="D1152" s="5"/>
      <c r="E1152" s="10"/>
      <c r="F1152" s="8"/>
      <c r="G1152" s="10"/>
      <c r="H1152" s="8"/>
    </row>
    <row r="1153" spans="1:26" ht="12.75">
      <c r="A1153" s="2">
        <v>159</v>
      </c>
      <c r="B1153" s="11">
        <v>21</v>
      </c>
      <c r="C1153" s="2">
        <v>6</v>
      </c>
      <c r="D1153" s="5">
        <v>14</v>
      </c>
      <c r="E1153" s="10">
        <v>42</v>
      </c>
      <c r="F1153" s="8">
        <v>64</v>
      </c>
      <c r="G1153" s="10">
        <v>1</v>
      </c>
      <c r="H1153" s="8">
        <v>2</v>
      </c>
      <c r="I1153" s="11">
        <v>12</v>
      </c>
      <c r="J1153" s="11">
        <v>46</v>
      </c>
      <c r="K1153" s="11">
        <v>13</v>
      </c>
      <c r="L1153" s="11">
        <v>42</v>
      </c>
      <c r="M1153" s="11">
        <v>6</v>
      </c>
      <c r="N1153" s="11">
        <v>7</v>
      </c>
      <c r="O1153" s="11"/>
      <c r="P1153" s="11">
        <v>17</v>
      </c>
      <c r="Q1153" s="11">
        <v>6</v>
      </c>
      <c r="R1153" s="11">
        <v>19</v>
      </c>
      <c r="S1153" s="11"/>
      <c r="T1153" s="11">
        <v>10</v>
      </c>
      <c r="Z1153" s="11"/>
    </row>
    <row r="1154" spans="1:8" ht="12.75">
      <c r="A1154" s="2"/>
      <c r="C1154" s="2"/>
      <c r="D1154" s="5"/>
      <c r="E1154" s="10"/>
      <c r="F1154" s="8"/>
      <c r="G1154" s="10"/>
      <c r="H1154" s="8"/>
    </row>
    <row r="1155" spans="1:8" ht="12.75">
      <c r="A1155" s="2"/>
      <c r="C1155" s="2"/>
      <c r="D1155" s="5"/>
      <c r="E1155" s="10"/>
      <c r="F1155" s="8"/>
      <c r="G1155" s="10"/>
      <c r="H1155" s="8"/>
    </row>
    <row r="1156" spans="1:8" ht="12.75">
      <c r="A1156" s="2"/>
      <c r="C1156" s="2"/>
      <c r="D1156" s="5"/>
      <c r="E1156" s="10"/>
      <c r="F1156" s="8"/>
      <c r="G1156" s="10"/>
      <c r="H1156" s="8"/>
    </row>
    <row r="1157" spans="1:8" ht="12.75">
      <c r="A1157" s="2"/>
      <c r="C1157" s="2"/>
      <c r="D1157" s="5"/>
      <c r="E1157" s="10"/>
      <c r="F1157" s="8"/>
      <c r="G1157" s="10"/>
      <c r="H1157" s="8"/>
    </row>
    <row r="1158" spans="1:8" ht="12.75">
      <c r="A1158" s="2"/>
      <c r="C1158" s="2"/>
      <c r="D1158" s="5"/>
      <c r="E1158" s="10"/>
      <c r="F1158" s="8"/>
      <c r="G1158" s="10"/>
      <c r="H1158" s="8"/>
    </row>
    <row r="1159" spans="1:8" ht="12.75">
      <c r="A1159" s="2"/>
      <c r="C1159" s="2"/>
      <c r="D1159" s="5"/>
      <c r="E1159" s="10"/>
      <c r="F1159" s="8"/>
      <c r="G1159" s="10"/>
      <c r="H1159" s="8"/>
    </row>
    <row r="1160" spans="1:8" ht="12.75">
      <c r="A1160" s="2"/>
      <c r="C1160" s="2"/>
      <c r="D1160" s="5"/>
      <c r="E1160" s="10"/>
      <c r="F1160" s="8"/>
      <c r="G1160" s="10"/>
      <c r="H1160" s="8"/>
    </row>
    <row r="1161" spans="1:8" ht="12.75">
      <c r="A1161" s="2"/>
      <c r="C1161" s="2"/>
      <c r="D1161" s="5"/>
      <c r="E1161" s="10"/>
      <c r="F1161" s="8"/>
      <c r="G1161" s="10"/>
      <c r="H1161" s="8"/>
    </row>
    <row r="1162" spans="1:8" ht="12.75">
      <c r="A1162" s="2"/>
      <c r="C1162" s="2"/>
      <c r="D1162" s="5"/>
      <c r="E1162" s="10"/>
      <c r="F1162" s="8"/>
      <c r="G1162" s="10"/>
      <c r="H1162" s="8"/>
    </row>
    <row r="1163" spans="1:8" ht="12.75">
      <c r="A1163" s="2"/>
      <c r="C1163" s="2"/>
      <c r="D1163" s="5"/>
      <c r="E1163" s="10"/>
      <c r="F1163" s="8"/>
      <c r="G1163" s="10"/>
      <c r="H1163" s="8"/>
    </row>
    <row r="1164" spans="1:8" ht="12.75">
      <c r="A1164" s="2"/>
      <c r="C1164" s="2"/>
      <c r="D1164" s="5"/>
      <c r="E1164" s="10"/>
      <c r="F1164" s="8"/>
      <c r="G1164" s="10"/>
      <c r="H1164" s="8"/>
    </row>
    <row r="1165" spans="1:8" ht="12.75">
      <c r="A1165" s="2"/>
      <c r="C1165" s="2"/>
      <c r="D1165" s="5"/>
      <c r="E1165" s="10"/>
      <c r="F1165" s="8"/>
      <c r="G1165" s="10"/>
      <c r="H1165" s="8"/>
    </row>
    <row r="1166" spans="1:8" ht="12.75">
      <c r="A1166" s="2"/>
      <c r="C1166" s="2"/>
      <c r="D1166" s="5"/>
      <c r="E1166" s="10"/>
      <c r="F1166" s="8"/>
      <c r="G1166" s="10"/>
      <c r="H1166" s="8"/>
    </row>
    <row r="1167" spans="1:26" ht="12.75">
      <c r="A1167" s="2">
        <v>80</v>
      </c>
      <c r="B1167" s="11">
        <v>18</v>
      </c>
      <c r="C1167" s="2">
        <v>8</v>
      </c>
      <c r="D1167" s="5">
        <v>18</v>
      </c>
      <c r="E1167" s="10">
        <v>31</v>
      </c>
      <c r="F1167" s="8">
        <v>90</v>
      </c>
      <c r="G1167" s="10">
        <v>1</v>
      </c>
      <c r="H1167" s="8">
        <v>5</v>
      </c>
      <c r="I1167" s="11">
        <v>7</v>
      </c>
      <c r="J1167" s="11">
        <v>12</v>
      </c>
      <c r="K1167" s="11">
        <v>8</v>
      </c>
      <c r="L1167" s="11">
        <v>13</v>
      </c>
      <c r="M1167" s="11">
        <v>100</v>
      </c>
      <c r="N1167" s="11">
        <v>5</v>
      </c>
      <c r="O1167" s="11">
        <v>51</v>
      </c>
      <c r="P1167" s="11">
        <v>10</v>
      </c>
      <c r="Q1167" s="11">
        <v>35</v>
      </c>
      <c r="R1167" s="11">
        <v>9</v>
      </c>
      <c r="S1167" s="11">
        <v>51</v>
      </c>
      <c r="T1167" s="11">
        <v>10</v>
      </c>
      <c r="Z1167" s="11"/>
    </row>
    <row r="1168" spans="1:8" ht="12.75">
      <c r="A1168" s="2"/>
      <c r="C1168" s="2"/>
      <c r="D1168" s="5"/>
      <c r="E1168" s="10"/>
      <c r="F1168" s="8"/>
      <c r="G1168" s="10"/>
      <c r="H1168" s="8"/>
    </row>
    <row r="1169" spans="5:7" ht="12.75">
      <c r="E1169" s="10"/>
      <c r="G1169" s="10"/>
    </row>
    <row r="1170" spans="5:7" ht="12.75">
      <c r="E1170" s="10"/>
      <c r="G1170" s="10"/>
    </row>
    <row r="1171" spans="5:7" ht="12.75">
      <c r="E1171" s="10"/>
      <c r="G1171" s="10"/>
    </row>
    <row r="1172" spans="5:7" ht="12.75">
      <c r="E1172" s="10"/>
      <c r="G1172" s="10"/>
    </row>
    <row r="1173" spans="5:7" ht="12.75">
      <c r="E1173" s="10"/>
      <c r="G1173" s="10"/>
    </row>
    <row r="1174" spans="5:7" ht="12.75">
      <c r="E1174" s="10"/>
      <c r="G1174" s="10"/>
    </row>
    <row r="1175" spans="5:7" ht="12.75">
      <c r="E1175" s="10"/>
      <c r="G1175" s="10"/>
    </row>
    <row r="1176" spans="5:7" ht="12.75">
      <c r="E1176" s="10"/>
      <c r="G1176" s="10"/>
    </row>
    <row r="1177" spans="5:7" ht="12.75">
      <c r="E1177" s="10"/>
      <c r="G1177" s="10"/>
    </row>
    <row r="1178" spans="5:7" ht="12.75">
      <c r="E1178" s="10"/>
      <c r="G1178" s="10"/>
    </row>
    <row r="1179" spans="5:7" ht="12.75">
      <c r="E1179" s="10"/>
      <c r="G1179" s="10"/>
    </row>
    <row r="1180" spans="5:7" ht="12.75">
      <c r="E1180" s="10"/>
      <c r="G1180" s="10"/>
    </row>
    <row r="1181" spans="5:7" ht="12.75">
      <c r="E1181" s="10"/>
      <c r="G1181" s="10"/>
    </row>
    <row r="1182" spans="5:7" ht="12.75">
      <c r="E1182" s="10"/>
      <c r="G1182" s="10"/>
    </row>
    <row r="1183" spans="5:7" ht="12.75">
      <c r="E1183" s="10"/>
      <c r="G1183" s="10"/>
    </row>
    <row r="1184" spans="5:7" ht="12.75">
      <c r="E1184" s="10"/>
      <c r="G1184" s="10"/>
    </row>
    <row r="1185" spans="1:8" ht="12.75">
      <c r="A1185" s="2"/>
      <c r="C1185" s="2"/>
      <c r="D1185" s="5"/>
      <c r="E1185" s="10"/>
      <c r="F1185" s="8"/>
      <c r="G1185" s="10"/>
      <c r="H1185" s="8"/>
    </row>
    <row r="1186" spans="1:8" ht="12.75">
      <c r="A1186" s="2"/>
      <c r="C1186" s="2"/>
      <c r="D1186" s="5"/>
      <c r="E1186" s="10"/>
      <c r="F1186" s="8"/>
      <c r="G1186" s="10"/>
      <c r="H1186" s="8"/>
    </row>
    <row r="1187" spans="1:8" ht="12.75">
      <c r="A1187" s="2"/>
      <c r="C1187" s="2"/>
      <c r="D1187" s="5"/>
      <c r="E1187" s="10"/>
      <c r="F1187" s="8"/>
      <c r="G1187" s="10"/>
      <c r="H1187" s="8"/>
    </row>
    <row r="1188" spans="1:8" ht="12.75">
      <c r="A1188" s="2"/>
      <c r="C1188" s="2"/>
      <c r="D1188" s="5"/>
      <c r="E1188" s="10"/>
      <c r="F1188" s="8"/>
      <c r="G1188" s="10"/>
      <c r="H1188" s="8"/>
    </row>
    <row r="1189" spans="1:8" ht="12.75">
      <c r="A1189" s="2"/>
      <c r="C1189" s="2"/>
      <c r="D1189" s="5"/>
      <c r="E1189" s="10"/>
      <c r="F1189" s="8"/>
      <c r="G1189" s="10"/>
      <c r="H1189" s="8"/>
    </row>
    <row r="1190" spans="1:8" ht="12.75">
      <c r="A1190" s="3"/>
      <c r="C1190" s="2"/>
      <c r="D1190" s="5"/>
      <c r="E1190" s="10"/>
      <c r="F1190" s="8"/>
      <c r="G1190" s="10"/>
      <c r="H1190" s="8"/>
    </row>
    <row r="1191" spans="1:8" ht="12.75">
      <c r="A1191" s="2"/>
      <c r="C1191" s="2"/>
      <c r="D1191" s="5"/>
      <c r="E1191" s="10"/>
      <c r="F1191" s="8"/>
      <c r="G1191" s="10"/>
      <c r="H1191" s="8"/>
    </row>
    <row r="1192" spans="1:8" ht="12.75">
      <c r="A1192" s="2"/>
      <c r="C1192" s="2"/>
      <c r="D1192" s="5"/>
      <c r="E1192" s="10"/>
      <c r="F1192" s="8"/>
      <c r="G1192" s="10"/>
      <c r="H1192" s="8"/>
    </row>
    <row r="1193" spans="1:8" ht="12.75">
      <c r="A1193" s="2"/>
      <c r="C1193" s="2"/>
      <c r="D1193" s="6"/>
      <c r="E1193" s="10"/>
      <c r="F1193" s="8"/>
      <c r="G1193" s="10"/>
      <c r="H1193" s="8"/>
    </row>
    <row r="1194" spans="1:26" ht="12.75">
      <c r="A1194" s="2">
        <v>23</v>
      </c>
      <c r="B1194" s="11">
        <v>5</v>
      </c>
      <c r="C1194" s="2">
        <v>131</v>
      </c>
      <c r="D1194" s="5">
        <v>78</v>
      </c>
      <c r="E1194" s="10">
        <v>7</v>
      </c>
      <c r="F1194" s="8">
        <v>63</v>
      </c>
      <c r="G1194" s="10">
        <v>16</v>
      </c>
      <c r="H1194" s="8">
        <v>7</v>
      </c>
      <c r="I1194" s="11">
        <v>3</v>
      </c>
      <c r="J1194" s="11">
        <v>152</v>
      </c>
      <c r="K1194" s="11">
        <v>5</v>
      </c>
      <c r="L1194" s="11">
        <v>151</v>
      </c>
      <c r="M1194" s="11">
        <v>9</v>
      </c>
      <c r="N1194" s="11">
        <v>4</v>
      </c>
      <c r="O1194" s="11">
        <v>136</v>
      </c>
      <c r="P1194" s="11">
        <v>3</v>
      </c>
      <c r="Q1194" s="11">
        <v>3</v>
      </c>
      <c r="R1194" s="11">
        <v>3</v>
      </c>
      <c r="S1194" s="11">
        <v>136</v>
      </c>
      <c r="T1194" s="11">
        <v>3</v>
      </c>
      <c r="Z1194" s="11"/>
    </row>
    <row r="1195" spans="1:8" ht="12.75">
      <c r="A1195" s="2"/>
      <c r="C1195" s="2"/>
      <c r="D1195" s="5"/>
      <c r="E1195" s="10"/>
      <c r="F1195" s="8"/>
      <c r="G1195" s="10"/>
      <c r="H1195" s="8"/>
    </row>
    <row r="1196" spans="1:8" ht="12.75">
      <c r="A1196" s="2"/>
      <c r="C1196" s="2"/>
      <c r="D1196" s="5"/>
      <c r="E1196" s="10"/>
      <c r="F1196" s="8"/>
      <c r="G1196" s="10"/>
      <c r="H1196" s="8"/>
    </row>
    <row r="1197" spans="1:8" ht="12.75">
      <c r="A1197" s="2"/>
      <c r="C1197" s="2"/>
      <c r="D1197" s="5"/>
      <c r="E1197" s="10"/>
      <c r="F1197" s="8"/>
      <c r="G1197" s="10"/>
      <c r="H1197" s="8"/>
    </row>
    <row r="1198" spans="1:8" ht="12.75">
      <c r="A1198" s="2"/>
      <c r="C1198" s="2"/>
      <c r="D1198" s="5"/>
      <c r="E1198" s="10"/>
      <c r="F1198" s="8"/>
      <c r="G1198" s="10"/>
      <c r="H1198" s="8"/>
    </row>
    <row r="1199" spans="1:8" ht="12.75">
      <c r="A1199" s="2"/>
      <c r="C1199" s="2"/>
      <c r="D1199" s="5"/>
      <c r="E1199" s="10"/>
      <c r="F1199" s="8"/>
      <c r="G1199" s="10"/>
      <c r="H1199" s="8"/>
    </row>
    <row r="1200" spans="1:8" ht="12.75">
      <c r="A1200" s="2"/>
      <c r="C1200" s="2"/>
      <c r="D1200" s="5"/>
      <c r="E1200" s="10"/>
      <c r="F1200" s="8"/>
      <c r="G1200" s="10"/>
      <c r="H1200" s="8"/>
    </row>
    <row r="1201" spans="3:7" ht="12.75">
      <c r="C1201" s="2"/>
      <c r="D1201" s="5"/>
      <c r="E1201" s="10"/>
      <c r="G1201" s="10"/>
    </row>
    <row r="1202" spans="3:7" ht="12.75">
      <c r="C1202" s="2"/>
      <c r="D1202" s="5"/>
      <c r="E1202" s="10"/>
      <c r="G1202" s="10"/>
    </row>
    <row r="1203" spans="3:7" ht="12.75">
      <c r="C1203" s="2"/>
      <c r="D1203" s="5"/>
      <c r="E1203" s="10"/>
      <c r="G1203" s="10"/>
    </row>
    <row r="1204" spans="3:26" ht="12.75">
      <c r="C1204" s="2"/>
      <c r="D1204" s="5"/>
      <c r="E1204" s="10"/>
      <c r="G1204" s="10"/>
      <c r="Z1204" s="12"/>
    </row>
    <row r="1205" spans="3:7" ht="12.75">
      <c r="C1205" s="2"/>
      <c r="D1205" s="5"/>
      <c r="E1205" s="10"/>
      <c r="G1205" s="10"/>
    </row>
    <row r="1206" spans="3:7" ht="12.75">
      <c r="C1206" s="2"/>
      <c r="D1206" s="5"/>
      <c r="E1206" s="10"/>
      <c r="G1206" s="10"/>
    </row>
    <row r="1207" spans="3:7" ht="12.75">
      <c r="C1207" s="2"/>
      <c r="D1207" s="5"/>
      <c r="E1207" s="10"/>
      <c r="G1207" s="10"/>
    </row>
    <row r="1208" spans="3:7" ht="12.75">
      <c r="C1208" s="2"/>
      <c r="D1208" s="5"/>
      <c r="E1208" s="10"/>
      <c r="G1208" s="10"/>
    </row>
    <row r="1209" spans="3:7" ht="12.75">
      <c r="C1209" s="2"/>
      <c r="D1209" s="5"/>
      <c r="E1209" s="10"/>
      <c r="G1209" s="10"/>
    </row>
    <row r="1210" spans="3:7" ht="12.75">
      <c r="C1210" s="2"/>
      <c r="D1210" s="5"/>
      <c r="E1210" s="10"/>
      <c r="G1210" s="10"/>
    </row>
    <row r="1211" spans="3:7" ht="12.75">
      <c r="C1211" s="2"/>
      <c r="D1211" s="5"/>
      <c r="E1211" s="10"/>
      <c r="G1211" s="10"/>
    </row>
    <row r="1212" spans="3:7" ht="12.75">
      <c r="C1212" s="2"/>
      <c r="D1212" s="5"/>
      <c r="E1212" s="10"/>
      <c r="G1212" s="10"/>
    </row>
    <row r="1213" spans="3:7" ht="12.75">
      <c r="C1213" s="2"/>
      <c r="D1213" s="5"/>
      <c r="E1213" s="10"/>
      <c r="G1213" s="10"/>
    </row>
    <row r="1214" spans="3:7" ht="12.75">
      <c r="C1214" s="2"/>
      <c r="D1214" s="5"/>
      <c r="E1214" s="10"/>
      <c r="G1214" s="10"/>
    </row>
    <row r="1215" spans="3:7" ht="12.75">
      <c r="C1215" s="2"/>
      <c r="D1215" s="5"/>
      <c r="E1215" s="10"/>
      <c r="G1215" s="10"/>
    </row>
    <row r="1216" spans="3:7" ht="12.75">
      <c r="C1216" s="2"/>
      <c r="D1216" s="5"/>
      <c r="E1216" s="10"/>
      <c r="G1216" s="10"/>
    </row>
    <row r="1217" spans="1:8" ht="12.75">
      <c r="A1217" s="2"/>
      <c r="C1217" s="2"/>
      <c r="D1217" s="5"/>
      <c r="E1217" s="10"/>
      <c r="F1217" s="8"/>
      <c r="G1217" s="10"/>
      <c r="H1217" s="8"/>
    </row>
    <row r="1218" spans="1:8" ht="12.75">
      <c r="A1218" s="2"/>
      <c r="C1218" s="2"/>
      <c r="D1218" s="5"/>
      <c r="E1218" s="10"/>
      <c r="F1218" s="8"/>
      <c r="G1218" s="10"/>
      <c r="H1218" s="8"/>
    </row>
    <row r="1219" spans="1:8" ht="12.75">
      <c r="A1219" s="2"/>
      <c r="C1219" s="2"/>
      <c r="D1219" s="5"/>
      <c r="E1219" s="10"/>
      <c r="F1219" s="8"/>
      <c r="G1219" s="10"/>
      <c r="H1219" s="8"/>
    </row>
    <row r="1220" spans="1:8" ht="12.75">
      <c r="A1220" s="3"/>
      <c r="C1220" s="2"/>
      <c r="D1220" s="5"/>
      <c r="E1220" s="10"/>
      <c r="F1220" s="8"/>
      <c r="G1220" s="10"/>
      <c r="H1220" s="8"/>
    </row>
    <row r="1221" spans="1:8" ht="12.75">
      <c r="A1221" s="2"/>
      <c r="C1221" s="2"/>
      <c r="D1221" s="5"/>
      <c r="E1221" s="10"/>
      <c r="F1221" s="8"/>
      <c r="G1221" s="10"/>
      <c r="H1221" s="8"/>
    </row>
    <row r="1222" spans="1:8" ht="12.75">
      <c r="A1222" s="2"/>
      <c r="C1222" s="2"/>
      <c r="D1222" s="5"/>
      <c r="E1222" s="10"/>
      <c r="F1222" s="8"/>
      <c r="G1222" s="10"/>
      <c r="H1222" s="8"/>
    </row>
    <row r="1223" spans="1:8" ht="12.75">
      <c r="A1223" s="2"/>
      <c r="C1223" s="2"/>
      <c r="D1223" s="6"/>
      <c r="E1223" s="10"/>
      <c r="F1223" s="8"/>
      <c r="G1223" s="10"/>
      <c r="H1223" s="8"/>
    </row>
    <row r="1224" spans="1:8" ht="12.75">
      <c r="A1224" s="2"/>
      <c r="C1224" s="2"/>
      <c r="D1224" s="5"/>
      <c r="E1224" s="10"/>
      <c r="F1224" s="8"/>
      <c r="G1224" s="10"/>
      <c r="H1224" s="8"/>
    </row>
    <row r="1225" spans="1:26" ht="12.75">
      <c r="A1225" s="2">
        <v>23</v>
      </c>
      <c r="B1225" s="11">
        <v>5</v>
      </c>
      <c r="C1225" s="2">
        <v>1</v>
      </c>
      <c r="D1225" s="5">
        <v>1</v>
      </c>
      <c r="E1225" s="10">
        <v>23</v>
      </c>
      <c r="F1225" s="8">
        <v>2</v>
      </c>
      <c r="G1225" s="10">
        <v>1</v>
      </c>
      <c r="H1225" s="8">
        <v>2</v>
      </c>
      <c r="I1225" s="11">
        <v>1</v>
      </c>
      <c r="J1225" s="11">
        <v>6</v>
      </c>
      <c r="K1225" s="11">
        <v>1</v>
      </c>
      <c r="L1225" s="11">
        <v>15</v>
      </c>
      <c r="M1225" s="11">
        <v>3</v>
      </c>
      <c r="N1225" s="11">
        <v>3</v>
      </c>
      <c r="O1225" s="11">
        <v>1</v>
      </c>
      <c r="P1225" s="11">
        <v>4</v>
      </c>
      <c r="Q1225" s="11">
        <v>2</v>
      </c>
      <c r="R1225" s="11">
        <v>5</v>
      </c>
      <c r="S1225" s="11">
        <v>1</v>
      </c>
      <c r="T1225" s="11">
        <v>4</v>
      </c>
      <c r="Z1225" s="11"/>
    </row>
    <row r="1226" spans="1:8" ht="12.75">
      <c r="A1226" s="2"/>
      <c r="C1226" s="2"/>
      <c r="D1226" s="5"/>
      <c r="E1226" s="10"/>
      <c r="F1226" s="8"/>
      <c r="G1226" s="10"/>
      <c r="H1226" s="8"/>
    </row>
    <row r="1227" spans="1:8" ht="12.75">
      <c r="A1227" s="2"/>
      <c r="C1227" s="2"/>
      <c r="D1227" s="5"/>
      <c r="E1227" s="10"/>
      <c r="F1227" s="8"/>
      <c r="G1227" s="10"/>
      <c r="H1227" s="8"/>
    </row>
    <row r="1228" spans="1:8" ht="12.75">
      <c r="A1228" s="2"/>
      <c r="C1228" s="2"/>
      <c r="D1228" s="5"/>
      <c r="E1228" s="10"/>
      <c r="F1228" s="8"/>
      <c r="G1228" s="10"/>
      <c r="H1228" s="8"/>
    </row>
    <row r="1229" spans="1:8" ht="12.75">
      <c r="A1229" s="2"/>
      <c r="C1229" s="2"/>
      <c r="D1229" s="5"/>
      <c r="E1229" s="10"/>
      <c r="F1229" s="8"/>
      <c r="G1229" s="10"/>
      <c r="H1229" s="8"/>
    </row>
    <row r="1230" spans="1:8" ht="12.75">
      <c r="A1230" s="2"/>
      <c r="C1230" s="2"/>
      <c r="D1230" s="5"/>
      <c r="E1230" s="10"/>
      <c r="F1230" s="8"/>
      <c r="G1230" s="10"/>
      <c r="H1230" s="8"/>
    </row>
    <row r="1231" spans="1:8" ht="12.75">
      <c r="A1231" s="2"/>
      <c r="C1231" s="2"/>
      <c r="D1231" s="5"/>
      <c r="E1231" s="10"/>
      <c r="F1231" s="8"/>
      <c r="G1231" s="10"/>
      <c r="H1231" s="8"/>
    </row>
    <row r="1232" spans="1:8" ht="12.75">
      <c r="A1232" s="2"/>
      <c r="C1232" s="2"/>
      <c r="D1232" s="5"/>
      <c r="E1232" s="10"/>
      <c r="F1232" s="8"/>
      <c r="G1232" s="10"/>
      <c r="H1232" s="8"/>
    </row>
    <row r="1233" spans="5:7" ht="12.75">
      <c r="E1233" s="10"/>
      <c r="G1233" s="10"/>
    </row>
    <row r="1234" spans="5:7" ht="12.75">
      <c r="E1234" s="10"/>
      <c r="G1234" s="10"/>
    </row>
    <row r="1235" spans="5:7" ht="12.75">
      <c r="E1235" s="10"/>
      <c r="G1235" s="10"/>
    </row>
    <row r="1236" spans="5:7" ht="12.75">
      <c r="E1236" s="10"/>
      <c r="G1236" s="10"/>
    </row>
    <row r="1237" spans="5:7" ht="12.75">
      <c r="E1237" s="10"/>
      <c r="G1237" s="10"/>
    </row>
    <row r="1238" spans="5:7" ht="12.75">
      <c r="E1238" s="10"/>
      <c r="G1238" s="10"/>
    </row>
    <row r="1239" spans="5:7" ht="12.75">
      <c r="E1239" s="10"/>
      <c r="G1239" s="10"/>
    </row>
    <row r="1240" spans="5:7" ht="12.75">
      <c r="E1240" s="10"/>
      <c r="G1240" s="10"/>
    </row>
    <row r="1241" spans="5:7" ht="12.75">
      <c r="E1241" s="10"/>
      <c r="G1241" s="10"/>
    </row>
    <row r="1242" spans="5:7" ht="12.75">
      <c r="E1242" s="10"/>
      <c r="G1242" s="10"/>
    </row>
    <row r="1243" spans="5:7" ht="12.75">
      <c r="E1243" s="10"/>
      <c r="G1243" s="10"/>
    </row>
    <row r="1244" spans="5:7" ht="12.75">
      <c r="E1244" s="10"/>
      <c r="G1244" s="10"/>
    </row>
    <row r="1245" spans="5:7" ht="12.75">
      <c r="E1245" s="10"/>
      <c r="G1245" s="10"/>
    </row>
    <row r="1246" spans="5:7" ht="12.75">
      <c r="E1246" s="10"/>
      <c r="G1246" s="10"/>
    </row>
    <row r="1247" spans="5:7" ht="12.75">
      <c r="E1247" s="10"/>
      <c r="G1247" s="10"/>
    </row>
    <row r="1248" spans="5:7" ht="12.75">
      <c r="E1248" s="10"/>
      <c r="G1248" s="10"/>
    </row>
    <row r="1249" spans="5:7" ht="12.75">
      <c r="E1249" s="10"/>
      <c r="G1249" s="10"/>
    </row>
    <row r="1250" spans="5:7" ht="12.75">
      <c r="E1250" s="10"/>
      <c r="G1250" s="10"/>
    </row>
    <row r="1251" spans="5:7" ht="12.75">
      <c r="E1251" s="10"/>
      <c r="G1251" s="10"/>
    </row>
    <row r="1252" spans="5:7" ht="12.75">
      <c r="E1252" s="10"/>
      <c r="G1252" s="10"/>
    </row>
    <row r="1253" spans="5:7" ht="12.75">
      <c r="E1253" s="10"/>
      <c r="G1253" s="10"/>
    </row>
    <row r="1254" spans="5:7" ht="12.75">
      <c r="E1254" s="10"/>
      <c r="G1254" s="10"/>
    </row>
    <row r="1255" spans="5:7" ht="12.75">
      <c r="E1255" s="10"/>
      <c r="G1255" s="10"/>
    </row>
    <row r="1256" spans="5:7" ht="12.75">
      <c r="E1256" s="10"/>
      <c r="G1256" s="10"/>
    </row>
    <row r="1257" spans="5:7" ht="12.75">
      <c r="E1257" s="10"/>
      <c r="G1257" s="10"/>
    </row>
    <row r="1258" spans="5:7" ht="12.75">
      <c r="E1258" s="10"/>
      <c r="G1258" s="10"/>
    </row>
    <row r="1259" spans="5:7" ht="12.75">
      <c r="E1259" s="10"/>
      <c r="G1259" s="10"/>
    </row>
    <row r="1260" spans="5:7" ht="12.75">
      <c r="E1260" s="10"/>
      <c r="G1260" s="10"/>
    </row>
    <row r="1261" spans="5:7" ht="12.75">
      <c r="E1261" s="10"/>
      <c r="G1261" s="10"/>
    </row>
    <row r="1262" spans="5:7" ht="12.75">
      <c r="E1262" s="10"/>
      <c r="G1262" s="10"/>
    </row>
    <row r="1263" spans="5:7" ht="12.75">
      <c r="E1263" s="10"/>
      <c r="G1263" s="10"/>
    </row>
    <row r="1264" spans="5:7" ht="12.75">
      <c r="E1264" s="10"/>
      <c r="G1264" s="10"/>
    </row>
    <row r="1265" spans="5:7" ht="12.75">
      <c r="E1265" s="10"/>
      <c r="G1265" s="10"/>
    </row>
    <row r="1266" spans="5:7" ht="12.75">
      <c r="E1266" s="10"/>
      <c r="G1266" s="10"/>
    </row>
    <row r="1267" spans="5:7" ht="12.75">
      <c r="E1267" s="10"/>
      <c r="G1267" s="10"/>
    </row>
    <row r="1268" spans="5:7" ht="12.75">
      <c r="E1268" s="10"/>
      <c r="G1268" s="10"/>
    </row>
    <row r="1269" spans="5:7" ht="12.75">
      <c r="E1269" s="10"/>
      <c r="G1269" s="10"/>
    </row>
    <row r="1270" spans="5:7" ht="12.75">
      <c r="E1270" s="10"/>
      <c r="G1270" s="10"/>
    </row>
    <row r="1271" spans="5:7" ht="12.75">
      <c r="E1271" s="10"/>
      <c r="G1271" s="10"/>
    </row>
    <row r="1272" spans="5:7" ht="12.75">
      <c r="E1272" s="10"/>
      <c r="G1272" s="10"/>
    </row>
    <row r="1273" spans="5:7" ht="12.75">
      <c r="E1273" s="10"/>
      <c r="G1273" s="10"/>
    </row>
    <row r="1274" spans="5:7" ht="12.75">
      <c r="E1274" s="10"/>
      <c r="G1274" s="10"/>
    </row>
    <row r="1275" spans="5:7" ht="12.75">
      <c r="E1275" s="10"/>
      <c r="G1275" s="10"/>
    </row>
    <row r="1276" spans="5:7" ht="12.75">
      <c r="E1276" s="10"/>
      <c r="G1276" s="10"/>
    </row>
    <row r="1277" spans="5:7" ht="12.75">
      <c r="E1277" s="10"/>
      <c r="G1277" s="10"/>
    </row>
    <row r="1278" spans="5:7" ht="12.75">
      <c r="E1278" s="10"/>
      <c r="G1278" s="10"/>
    </row>
    <row r="1279" spans="5:7" ht="12.75">
      <c r="E1279" s="10"/>
      <c r="G1279" s="10"/>
    </row>
    <row r="1280" spans="5:7" ht="12.75">
      <c r="E1280" s="10"/>
      <c r="G1280" s="10"/>
    </row>
    <row r="1281" spans="3:7" ht="12.75">
      <c r="C1281" s="2"/>
      <c r="D1281" s="5"/>
      <c r="E1281" s="10"/>
      <c r="G1281" s="10"/>
    </row>
    <row r="1282" spans="3:7" ht="12.75">
      <c r="C1282" s="2"/>
      <c r="D1282" s="5"/>
      <c r="E1282" s="10"/>
      <c r="G1282" s="10"/>
    </row>
    <row r="1283" spans="3:7" ht="12.75">
      <c r="C1283" s="2"/>
      <c r="D1283" s="5"/>
      <c r="E1283" s="10"/>
      <c r="G1283" s="10"/>
    </row>
    <row r="1284" spans="3:7" ht="12.75">
      <c r="C1284" s="2"/>
      <c r="D1284" s="5"/>
      <c r="E1284" s="10"/>
      <c r="G1284" s="10"/>
    </row>
    <row r="1285" spans="3:7" ht="12.75">
      <c r="C1285" s="2"/>
      <c r="D1285" s="5"/>
      <c r="E1285" s="10"/>
      <c r="G1285" s="10"/>
    </row>
    <row r="1286" spans="3:7" ht="12.75">
      <c r="C1286" s="2"/>
      <c r="D1286" s="5"/>
      <c r="E1286" s="10"/>
      <c r="G1286" s="10"/>
    </row>
    <row r="1287" spans="3:7" ht="12.75">
      <c r="C1287" s="2"/>
      <c r="D1287" s="5"/>
      <c r="E1287" s="10"/>
      <c r="G1287" s="10"/>
    </row>
    <row r="1288" spans="3:7" ht="12.75">
      <c r="C1288" s="2"/>
      <c r="D1288" s="5"/>
      <c r="E1288" s="10"/>
      <c r="G1288" s="10"/>
    </row>
    <row r="1289" spans="3:7" ht="12.75">
      <c r="C1289" s="2"/>
      <c r="D1289" s="5"/>
      <c r="E1289" s="10"/>
      <c r="G1289" s="10"/>
    </row>
    <row r="1290" spans="3:7" ht="12.75">
      <c r="C1290" s="2"/>
      <c r="D1290" s="5"/>
      <c r="E1290" s="10"/>
      <c r="G1290" s="10"/>
    </row>
    <row r="1291" spans="3:7" ht="12.75">
      <c r="C1291" s="2"/>
      <c r="D1291" s="5"/>
      <c r="E1291" s="10"/>
      <c r="G1291" s="10"/>
    </row>
    <row r="1292" spans="3:7" ht="12.75">
      <c r="C1292" s="2"/>
      <c r="D1292" s="5"/>
      <c r="E1292" s="10"/>
      <c r="G1292" s="10"/>
    </row>
    <row r="1293" spans="3:7" ht="12.75">
      <c r="C1293" s="2"/>
      <c r="D1293" s="5"/>
      <c r="E1293" s="10"/>
      <c r="G1293" s="10"/>
    </row>
    <row r="1294" spans="3:7" ht="12.75">
      <c r="C1294" s="2"/>
      <c r="D1294" s="5"/>
      <c r="E1294" s="10"/>
      <c r="G1294" s="10"/>
    </row>
    <row r="1295" spans="3:7" ht="12.75">
      <c r="C1295" s="2"/>
      <c r="D1295" s="5"/>
      <c r="E1295" s="10"/>
      <c r="G1295" s="10"/>
    </row>
    <row r="1296" spans="3:7" ht="12.75">
      <c r="C1296" s="3"/>
      <c r="D1296" s="5"/>
      <c r="E1296" s="10"/>
      <c r="G1296" s="10"/>
    </row>
    <row r="1297" spans="5:7" ht="12.75">
      <c r="E1297" s="10"/>
      <c r="G1297" s="10"/>
    </row>
    <row r="1298" spans="5:7" ht="12.75">
      <c r="E1298" s="10"/>
      <c r="G1298" s="10"/>
    </row>
    <row r="1299" spans="5:7" ht="12.75">
      <c r="E1299" s="10"/>
      <c r="G1299" s="10"/>
    </row>
    <row r="1300" spans="5:7" ht="12.75">
      <c r="E1300" s="10"/>
      <c r="G1300" s="10"/>
    </row>
    <row r="1301" spans="5:7" ht="12.75">
      <c r="E1301" s="10"/>
      <c r="G1301" s="10"/>
    </row>
    <row r="1302" spans="5:7" ht="12.75">
      <c r="E1302" s="10"/>
      <c r="G1302" s="10"/>
    </row>
    <row r="1303" spans="5:7" ht="12.75">
      <c r="E1303" s="10"/>
      <c r="G1303" s="10"/>
    </row>
    <row r="1304" spans="5:7" ht="12.75">
      <c r="E1304" s="10"/>
      <c r="G1304" s="10"/>
    </row>
    <row r="1305" spans="5:7" ht="12.75">
      <c r="E1305" s="10"/>
      <c r="G1305" s="10"/>
    </row>
    <row r="1306" spans="5:7" ht="12.75">
      <c r="E1306" s="10"/>
      <c r="G1306" s="10"/>
    </row>
    <row r="1307" spans="5:7" ht="12.75">
      <c r="E1307" s="10"/>
      <c r="G1307" s="10"/>
    </row>
    <row r="1308" spans="5:7" ht="12.75">
      <c r="E1308" s="10"/>
      <c r="G1308" s="10"/>
    </row>
    <row r="1309" spans="5:7" ht="12.75">
      <c r="E1309" s="10"/>
      <c r="G1309" s="10"/>
    </row>
    <row r="1310" spans="5:7" ht="12.75">
      <c r="E1310" s="10"/>
      <c r="G1310" s="10"/>
    </row>
    <row r="1311" spans="5:7" ht="12.75">
      <c r="E1311" s="10"/>
      <c r="G1311" s="10"/>
    </row>
    <row r="1312" spans="5:7" ht="12.75">
      <c r="E1312" s="10"/>
      <c r="G1312" s="10"/>
    </row>
    <row r="1313" spans="1:8" ht="12.75">
      <c r="A1313" s="2"/>
      <c r="C1313" s="2"/>
      <c r="D1313" s="5"/>
      <c r="E1313" s="10"/>
      <c r="F1313" s="8"/>
      <c r="G1313" s="10"/>
      <c r="H1313" s="8"/>
    </row>
    <row r="1314" spans="1:8" ht="12.75">
      <c r="A1314" s="2"/>
      <c r="C1314" s="2"/>
      <c r="D1314" s="5"/>
      <c r="E1314" s="10"/>
      <c r="F1314" s="8"/>
      <c r="G1314" s="10"/>
      <c r="H1314" s="8"/>
    </row>
    <row r="1315" spans="1:8" ht="12.75">
      <c r="A1315" s="2"/>
      <c r="C1315" s="2"/>
      <c r="D1315" s="5"/>
      <c r="E1315" s="10"/>
      <c r="F1315" s="8"/>
      <c r="G1315" s="10"/>
      <c r="H1315" s="8"/>
    </row>
    <row r="1316" spans="1:8" ht="12.75">
      <c r="A1316" s="2"/>
      <c r="C1316" s="2"/>
      <c r="D1316" s="5"/>
      <c r="E1316" s="10"/>
      <c r="F1316" s="8"/>
      <c r="G1316" s="10"/>
      <c r="H1316" s="8"/>
    </row>
    <row r="1317" spans="1:8" ht="12.75">
      <c r="A1317" s="2"/>
      <c r="C1317" s="2"/>
      <c r="D1317" s="5"/>
      <c r="E1317" s="10"/>
      <c r="F1317" s="8"/>
      <c r="G1317" s="10"/>
      <c r="H1317" s="8"/>
    </row>
    <row r="1318" spans="1:8" ht="12.75">
      <c r="A1318" s="2"/>
      <c r="C1318" s="2"/>
      <c r="D1318" s="5"/>
      <c r="E1318" s="10"/>
      <c r="F1318" s="8"/>
      <c r="G1318" s="10"/>
      <c r="H1318" s="8"/>
    </row>
    <row r="1319" spans="1:8" ht="12.75">
      <c r="A1319" s="2"/>
      <c r="C1319" s="2"/>
      <c r="D1319" s="5"/>
      <c r="E1319" s="10"/>
      <c r="F1319" s="8"/>
      <c r="G1319" s="10"/>
      <c r="H1319" s="8"/>
    </row>
    <row r="1320" spans="1:8" ht="12.75">
      <c r="A1320" s="2"/>
      <c r="C1320" s="2"/>
      <c r="D1320" s="5"/>
      <c r="E1320" s="10"/>
      <c r="F1320" s="8"/>
      <c r="G1320" s="10"/>
      <c r="H1320" s="8"/>
    </row>
    <row r="1321" spans="1:8" ht="12.75">
      <c r="A1321" s="2"/>
      <c r="C1321" s="2"/>
      <c r="D1321" s="5"/>
      <c r="E1321" s="10"/>
      <c r="F1321" s="8"/>
      <c r="G1321" s="10"/>
      <c r="H1321" s="8"/>
    </row>
    <row r="1322" spans="1:8" ht="12.75">
      <c r="A1322" s="2"/>
      <c r="C1322" s="2"/>
      <c r="D1322" s="5"/>
      <c r="E1322" s="10"/>
      <c r="F1322" s="8"/>
      <c r="G1322" s="10"/>
      <c r="H1322" s="8"/>
    </row>
    <row r="1323" spans="1:8" ht="12.75">
      <c r="A1323" s="2"/>
      <c r="C1323" s="2"/>
      <c r="D1323" s="5"/>
      <c r="E1323" s="10"/>
      <c r="F1323" s="8"/>
      <c r="G1323" s="10"/>
      <c r="H1323" s="8"/>
    </row>
    <row r="1324" spans="1:8" ht="12.75">
      <c r="A1324" s="2"/>
      <c r="C1324" s="2"/>
      <c r="D1324" s="5"/>
      <c r="E1324" s="10"/>
      <c r="F1324" s="8"/>
      <c r="G1324" s="10"/>
      <c r="H1324" s="8"/>
    </row>
    <row r="1325" spans="1:26" ht="12.75">
      <c r="A1325" s="2">
        <v>61</v>
      </c>
      <c r="B1325" s="11">
        <v>7</v>
      </c>
      <c r="C1325" s="2">
        <v>7</v>
      </c>
      <c r="D1325" s="5">
        <v>15</v>
      </c>
      <c r="E1325" s="10">
        <v>32</v>
      </c>
      <c r="F1325" s="8">
        <v>86</v>
      </c>
      <c r="G1325" s="10">
        <v>1</v>
      </c>
      <c r="H1325" s="8">
        <v>4</v>
      </c>
      <c r="I1325" s="11">
        <v>41</v>
      </c>
      <c r="J1325" s="11">
        <v>48</v>
      </c>
      <c r="K1325" s="11">
        <v>3</v>
      </c>
      <c r="L1325" s="11">
        <v>46</v>
      </c>
      <c r="M1325" s="11">
        <v>51</v>
      </c>
      <c r="N1325" s="11">
        <v>2</v>
      </c>
      <c r="O1325" s="11"/>
      <c r="P1325" s="11">
        <v>3</v>
      </c>
      <c r="Q1325" s="11">
        <v>50</v>
      </c>
      <c r="R1325" s="11">
        <v>3</v>
      </c>
      <c r="S1325" s="11"/>
      <c r="T1325" s="11">
        <v>3</v>
      </c>
      <c r="Z1325" s="11"/>
    </row>
    <row r="1326" spans="1:8" ht="12.75">
      <c r="A1326" s="2"/>
      <c r="C1326" s="2"/>
      <c r="D1326" s="5"/>
      <c r="E1326" s="10"/>
      <c r="F1326" s="8"/>
      <c r="G1326" s="10"/>
      <c r="H1326" s="8"/>
    </row>
    <row r="1327" spans="1:8" ht="12.75">
      <c r="A1327" s="2"/>
      <c r="C1327" s="2"/>
      <c r="D1327" s="5"/>
      <c r="E1327" s="10"/>
      <c r="F1327" s="8"/>
      <c r="G1327" s="10"/>
      <c r="H1327" s="8"/>
    </row>
    <row r="1328" spans="1:8" ht="12.75">
      <c r="A1328" s="2"/>
      <c r="C1328" s="2"/>
      <c r="D1328" s="5"/>
      <c r="E1328" s="10"/>
      <c r="F1328" s="8"/>
      <c r="G1328" s="10"/>
      <c r="H1328" s="8"/>
    </row>
    <row r="1329" spans="1:7" ht="12.75">
      <c r="A1329" s="2"/>
      <c r="C1329" s="2"/>
      <c r="D1329" s="5"/>
      <c r="E1329" s="10"/>
      <c r="G1329" s="10"/>
    </row>
    <row r="1330" spans="1:7" ht="12.75">
      <c r="A1330" s="2"/>
      <c r="C1330" s="2"/>
      <c r="D1330" s="5"/>
      <c r="E1330" s="10"/>
      <c r="G1330" s="10"/>
    </row>
    <row r="1331" spans="1:7" ht="12.75">
      <c r="A1331" s="2"/>
      <c r="C1331" s="2"/>
      <c r="D1331" s="5"/>
      <c r="E1331" s="10"/>
      <c r="G1331" s="10"/>
    </row>
    <row r="1332" spans="1:7" ht="12.75">
      <c r="A1332" s="2"/>
      <c r="C1332" s="2"/>
      <c r="D1332" s="5"/>
      <c r="E1332" s="10"/>
      <c r="G1332" s="10"/>
    </row>
    <row r="1333" spans="1:7" ht="12.75">
      <c r="A1333" s="2"/>
      <c r="C1333" s="2"/>
      <c r="D1333" s="5"/>
      <c r="E1333" s="10"/>
      <c r="G1333" s="10"/>
    </row>
    <row r="1334" spans="1:7" ht="12.75">
      <c r="A1334" s="2"/>
      <c r="C1334" s="2"/>
      <c r="D1334" s="5"/>
      <c r="E1334" s="10"/>
      <c r="G1334" s="10"/>
    </row>
    <row r="1335" spans="1:7" ht="12.75">
      <c r="A1335" s="2"/>
      <c r="C1335" s="2"/>
      <c r="D1335" s="5"/>
      <c r="E1335" s="10"/>
      <c r="G1335" s="10"/>
    </row>
    <row r="1336" spans="1:7" ht="12.75">
      <c r="A1336" s="2"/>
      <c r="C1336" s="2"/>
      <c r="D1336" s="5"/>
      <c r="E1336" s="10"/>
      <c r="G1336" s="10"/>
    </row>
    <row r="1337" spans="1:7" ht="12.75">
      <c r="A1337" s="2"/>
      <c r="C1337" s="2"/>
      <c r="D1337" s="5"/>
      <c r="E1337" s="10"/>
      <c r="G1337" s="10"/>
    </row>
    <row r="1338" spans="1:7" ht="12.75">
      <c r="A1338" s="2"/>
      <c r="C1338" s="2"/>
      <c r="D1338" s="5"/>
      <c r="E1338" s="10"/>
      <c r="G1338" s="10"/>
    </row>
    <row r="1339" spans="1:7" ht="12.75">
      <c r="A1339" s="3"/>
      <c r="C1339" s="2"/>
      <c r="D1339" s="5"/>
      <c r="E1339" s="10"/>
      <c r="G1339" s="10"/>
    </row>
    <row r="1340" spans="1:7" ht="12.75">
      <c r="A1340" s="2"/>
      <c r="C1340" s="2"/>
      <c r="D1340" s="5"/>
      <c r="E1340" s="10"/>
      <c r="G1340" s="10"/>
    </row>
    <row r="1341" spans="1:7" ht="12.75">
      <c r="A1341" s="2"/>
      <c r="C1341" s="2"/>
      <c r="D1341" s="5"/>
      <c r="E1341" s="10"/>
      <c r="G1341" s="10"/>
    </row>
    <row r="1342" spans="1:7" ht="12.75">
      <c r="A1342" s="2"/>
      <c r="C1342" s="2"/>
      <c r="D1342" s="6"/>
      <c r="E1342" s="10"/>
      <c r="G1342" s="10"/>
    </row>
    <row r="1343" spans="1:7" ht="12.75">
      <c r="A1343" s="2"/>
      <c r="C1343" s="2"/>
      <c r="D1343" s="5"/>
      <c r="E1343" s="10"/>
      <c r="G1343" s="10"/>
    </row>
    <row r="1344" spans="1:7" ht="12.75">
      <c r="A1344" s="2"/>
      <c r="C1344" s="2"/>
      <c r="D1344" s="5"/>
      <c r="E1344" s="10"/>
      <c r="G1344" s="10"/>
    </row>
    <row r="1345" spans="1:8" ht="12.75">
      <c r="A1345" s="2"/>
      <c r="C1345" s="2"/>
      <c r="D1345" s="5"/>
      <c r="E1345" s="10"/>
      <c r="F1345" s="8"/>
      <c r="G1345" s="10"/>
      <c r="H1345" s="8"/>
    </row>
    <row r="1346" spans="1:26" ht="12.75">
      <c r="A1346" s="2">
        <v>53</v>
      </c>
      <c r="B1346" s="11">
        <v>7</v>
      </c>
      <c r="C1346" s="2">
        <v>7</v>
      </c>
      <c r="D1346" s="5">
        <v>15</v>
      </c>
      <c r="E1346" s="10">
        <v>32</v>
      </c>
      <c r="F1346" s="8">
        <v>86</v>
      </c>
      <c r="G1346" s="10">
        <v>1</v>
      </c>
      <c r="H1346" s="8">
        <v>4</v>
      </c>
      <c r="I1346" s="11">
        <v>52</v>
      </c>
      <c r="J1346" s="11">
        <v>52</v>
      </c>
      <c r="K1346" s="11">
        <v>3</v>
      </c>
      <c r="L1346" s="11">
        <v>51</v>
      </c>
      <c r="M1346" s="11">
        <v>51</v>
      </c>
      <c r="N1346" s="11">
        <v>2</v>
      </c>
      <c r="O1346" s="11"/>
      <c r="P1346" s="11">
        <v>3</v>
      </c>
      <c r="Q1346" s="11">
        <v>57</v>
      </c>
      <c r="R1346" s="11">
        <v>3</v>
      </c>
      <c r="S1346" s="11"/>
      <c r="T1346" s="11">
        <v>3</v>
      </c>
      <c r="Z1346" s="11"/>
    </row>
    <row r="1347" spans="1:8" ht="12.75">
      <c r="A1347" s="2"/>
      <c r="C1347" s="2"/>
      <c r="D1347" s="5"/>
      <c r="E1347" s="10"/>
      <c r="F1347" s="8"/>
      <c r="G1347" s="10"/>
      <c r="H1347" s="8"/>
    </row>
    <row r="1348" spans="1:8" ht="12.75">
      <c r="A1348" s="2"/>
      <c r="C1348" s="2"/>
      <c r="D1348" s="5"/>
      <c r="E1348" s="10"/>
      <c r="F1348" s="8"/>
      <c r="G1348" s="10"/>
      <c r="H1348" s="8"/>
    </row>
    <row r="1349" spans="1:8" ht="12.75">
      <c r="A1349" s="2"/>
      <c r="C1349" s="2"/>
      <c r="D1349" s="5"/>
      <c r="E1349" s="10"/>
      <c r="F1349" s="8"/>
      <c r="G1349" s="10"/>
      <c r="H1349" s="8"/>
    </row>
    <row r="1350" spans="1:8" ht="12.75">
      <c r="A1350" s="2"/>
      <c r="C1350" s="2"/>
      <c r="D1350" s="5"/>
      <c r="E1350" s="10"/>
      <c r="F1350" s="8"/>
      <c r="G1350" s="10"/>
      <c r="H1350" s="8"/>
    </row>
    <row r="1351" spans="1:8" ht="12.75">
      <c r="A1351" s="2"/>
      <c r="C1351" s="2"/>
      <c r="D1351" s="5"/>
      <c r="E1351" s="10"/>
      <c r="F1351" s="8"/>
      <c r="G1351" s="10"/>
      <c r="H1351" s="8"/>
    </row>
    <row r="1352" spans="1:8" ht="12.75">
      <c r="A1352" s="2"/>
      <c r="C1352" s="2"/>
      <c r="D1352" s="5"/>
      <c r="E1352" s="10"/>
      <c r="F1352" s="8"/>
      <c r="G1352" s="10"/>
      <c r="H1352" s="8"/>
    </row>
    <row r="1353" spans="1:8" ht="12.75">
      <c r="A1353" s="2"/>
      <c r="C1353" s="2"/>
      <c r="D1353" s="5"/>
      <c r="E1353" s="10"/>
      <c r="F1353" s="8"/>
      <c r="G1353" s="10"/>
      <c r="H1353" s="8"/>
    </row>
    <row r="1354" spans="1:8" ht="12.75">
      <c r="A1354" s="2"/>
      <c r="C1354" s="2"/>
      <c r="D1354" s="5"/>
      <c r="E1354" s="10"/>
      <c r="F1354" s="8"/>
      <c r="G1354" s="10"/>
      <c r="H1354" s="8"/>
    </row>
    <row r="1355" spans="1:8" ht="12.75">
      <c r="A1355" s="2"/>
      <c r="C1355" s="2"/>
      <c r="D1355" s="5"/>
      <c r="E1355" s="10"/>
      <c r="F1355" s="8"/>
      <c r="G1355" s="10"/>
      <c r="H1355" s="8"/>
    </row>
    <row r="1356" spans="1:8" ht="12.75">
      <c r="A1356" s="2"/>
      <c r="C1356" s="2"/>
      <c r="D1356" s="5"/>
      <c r="E1356" s="10"/>
      <c r="F1356" s="8"/>
      <c r="G1356" s="10"/>
      <c r="H1356" s="8"/>
    </row>
    <row r="1357" spans="1:8" ht="12.75">
      <c r="A1357" s="2"/>
      <c r="C1357" s="2"/>
      <c r="D1357" s="5"/>
      <c r="E1357" s="10"/>
      <c r="F1357" s="8"/>
      <c r="G1357" s="10"/>
      <c r="H1357" s="8"/>
    </row>
    <row r="1358" spans="1:8" ht="12.75">
      <c r="A1358" s="2"/>
      <c r="C1358" s="2"/>
      <c r="D1358" s="5"/>
      <c r="E1358" s="10"/>
      <c r="F1358" s="8"/>
      <c r="G1358" s="10"/>
      <c r="H1358" s="8"/>
    </row>
    <row r="1359" spans="1:8" ht="12.75">
      <c r="A1359" s="2"/>
      <c r="C1359" s="2"/>
      <c r="D1359" s="5"/>
      <c r="E1359" s="10"/>
      <c r="F1359" s="8"/>
      <c r="G1359" s="10"/>
      <c r="H1359" s="8"/>
    </row>
    <row r="1360" spans="1:8" ht="12.75">
      <c r="A1360" s="2"/>
      <c r="C1360" s="2"/>
      <c r="D1360" s="5"/>
      <c r="E1360" s="10"/>
      <c r="F1360" s="8"/>
      <c r="G1360" s="10"/>
      <c r="H1360" s="8"/>
    </row>
    <row r="1361" spans="1:8" ht="12.75">
      <c r="A1361" s="2"/>
      <c r="C1361" s="2"/>
      <c r="D1361" s="5"/>
      <c r="E1361" s="10"/>
      <c r="F1361" s="8"/>
      <c r="G1361" s="10"/>
      <c r="H1361" s="8"/>
    </row>
    <row r="1362" spans="1:8" ht="12.75">
      <c r="A1362" s="2"/>
      <c r="C1362" s="2"/>
      <c r="D1362" s="5"/>
      <c r="E1362" s="10"/>
      <c r="F1362" s="8"/>
      <c r="G1362" s="10"/>
      <c r="H1362" s="8"/>
    </row>
    <row r="1363" spans="1:8" ht="12.75">
      <c r="A1363" s="2"/>
      <c r="C1363" s="2"/>
      <c r="D1363" s="5"/>
      <c r="E1363" s="10"/>
      <c r="F1363" s="8"/>
      <c r="G1363" s="10"/>
      <c r="H1363" s="8"/>
    </row>
    <row r="1364" spans="1:8" ht="12.75">
      <c r="A1364" s="2"/>
      <c r="C1364" s="2"/>
      <c r="D1364" s="5"/>
      <c r="E1364" s="10"/>
      <c r="F1364" s="8"/>
      <c r="G1364" s="10"/>
      <c r="H1364" s="8"/>
    </row>
    <row r="1365" spans="1:8" ht="12.75">
      <c r="A1365" s="2"/>
      <c r="C1365" s="2"/>
      <c r="D1365" s="5"/>
      <c r="E1365" s="10"/>
      <c r="F1365" s="8"/>
      <c r="G1365" s="10"/>
      <c r="H1365" s="8"/>
    </row>
    <row r="1366" spans="1:8" ht="12.75">
      <c r="A1366" s="2"/>
      <c r="C1366" s="2"/>
      <c r="D1366" s="5"/>
      <c r="E1366" s="10"/>
      <c r="F1366" s="8"/>
      <c r="G1366" s="10"/>
      <c r="H1366" s="8"/>
    </row>
    <row r="1367" spans="1:26" ht="12.75">
      <c r="A1367" s="3">
        <v>15</v>
      </c>
      <c r="B1367" s="11">
        <v>4</v>
      </c>
      <c r="C1367" s="2">
        <v>14</v>
      </c>
      <c r="D1367" s="5">
        <v>13</v>
      </c>
      <c r="E1367" s="10">
        <v>7</v>
      </c>
      <c r="F1367" s="8">
        <v>92</v>
      </c>
      <c r="G1367" s="10">
        <v>13</v>
      </c>
      <c r="H1367" s="8">
        <v>8</v>
      </c>
      <c r="I1367" s="11">
        <v>2</v>
      </c>
      <c r="J1367" s="11">
        <v>8</v>
      </c>
      <c r="K1367" s="11">
        <v>3</v>
      </c>
      <c r="L1367" s="11">
        <v>9</v>
      </c>
      <c r="M1367" s="11">
        <v>3</v>
      </c>
      <c r="N1367" s="11">
        <v>12</v>
      </c>
      <c r="O1367" s="11">
        <v>166</v>
      </c>
      <c r="P1367" s="11">
        <v>2</v>
      </c>
      <c r="Q1367" s="11">
        <v>2</v>
      </c>
      <c r="R1367" s="11">
        <v>41</v>
      </c>
      <c r="S1367" s="11">
        <v>166</v>
      </c>
      <c r="T1367" s="11">
        <v>3</v>
      </c>
      <c r="Z1367" s="11"/>
    </row>
    <row r="1368" spans="1:8" ht="12.75">
      <c r="A1368" s="2"/>
      <c r="C1368" s="2"/>
      <c r="D1368" s="5"/>
      <c r="E1368" s="10"/>
      <c r="F1368" s="8"/>
      <c r="G1368" s="10"/>
      <c r="H1368" s="8"/>
    </row>
    <row r="1369" spans="1:8" ht="12.75">
      <c r="A1369" s="2"/>
      <c r="C1369" s="2"/>
      <c r="D1369" s="5"/>
      <c r="E1369" s="10"/>
      <c r="F1369" s="8"/>
      <c r="G1369" s="10"/>
      <c r="H1369" s="8"/>
    </row>
    <row r="1370" spans="1:8" ht="12.75">
      <c r="A1370" s="2"/>
      <c r="C1370" s="2"/>
      <c r="D1370" s="6"/>
      <c r="E1370" s="10"/>
      <c r="F1370" s="8"/>
      <c r="G1370" s="10"/>
      <c r="H1370" s="8"/>
    </row>
    <row r="1371" spans="1:8" ht="12.75">
      <c r="A1371" s="2"/>
      <c r="C1371" s="2"/>
      <c r="D1371" s="5"/>
      <c r="E1371" s="10"/>
      <c r="F1371" s="8"/>
      <c r="G1371" s="10"/>
      <c r="H1371" s="8"/>
    </row>
    <row r="1372" spans="1:8" ht="12.75">
      <c r="A1372" s="2"/>
      <c r="C1372" s="2"/>
      <c r="D1372" s="5"/>
      <c r="E1372" s="10"/>
      <c r="F1372" s="8"/>
      <c r="G1372" s="10"/>
      <c r="H1372" s="8"/>
    </row>
    <row r="1373" spans="1:8" ht="12.75">
      <c r="A1373" s="2"/>
      <c r="C1373" s="2"/>
      <c r="D1373" s="5"/>
      <c r="E1373" s="10"/>
      <c r="F1373" s="8"/>
      <c r="G1373" s="10"/>
      <c r="H1373" s="8"/>
    </row>
    <row r="1374" spans="1:8" ht="12.75">
      <c r="A1374" s="2"/>
      <c r="C1374" s="2"/>
      <c r="D1374" s="5"/>
      <c r="E1374" s="10"/>
      <c r="F1374" s="8"/>
      <c r="G1374" s="10"/>
      <c r="H1374" s="8"/>
    </row>
    <row r="1375" spans="1:8" ht="12.75">
      <c r="A1375" s="2"/>
      <c r="C1375" s="2"/>
      <c r="D1375" s="5"/>
      <c r="E1375" s="10"/>
      <c r="F1375" s="8"/>
      <c r="G1375" s="10"/>
      <c r="H1375" s="8"/>
    </row>
    <row r="1376" spans="1:8" ht="12.75">
      <c r="A1376" s="2"/>
      <c r="C1376" s="2"/>
      <c r="D1376" s="5"/>
      <c r="E1376" s="10"/>
      <c r="F1376" s="8"/>
      <c r="G1376" s="10"/>
      <c r="H1376" s="8"/>
    </row>
    <row r="1377" spans="5:8" ht="12.75">
      <c r="E1377" s="10"/>
      <c r="F1377" s="8"/>
      <c r="G1377" s="10"/>
      <c r="H1377" s="8"/>
    </row>
    <row r="1378" spans="5:8" ht="12.75">
      <c r="E1378" s="10"/>
      <c r="F1378" s="8"/>
      <c r="G1378" s="10"/>
      <c r="H1378" s="8"/>
    </row>
    <row r="1379" spans="5:8" ht="12.75">
      <c r="E1379" s="10"/>
      <c r="F1379" s="8"/>
      <c r="G1379" s="10"/>
      <c r="H1379" s="8"/>
    </row>
    <row r="1380" spans="5:8" ht="12.75">
      <c r="E1380" s="10"/>
      <c r="F1380" s="8"/>
      <c r="G1380" s="10"/>
      <c r="H1380" s="8"/>
    </row>
    <row r="1381" spans="5:8" ht="12.75">
      <c r="E1381" s="10"/>
      <c r="F1381" s="8"/>
      <c r="G1381" s="10"/>
      <c r="H1381" s="8"/>
    </row>
    <row r="1382" spans="5:8" ht="12.75">
      <c r="E1382" s="10"/>
      <c r="F1382" s="8"/>
      <c r="G1382" s="10"/>
      <c r="H1382" s="8"/>
    </row>
    <row r="1383" spans="5:8" ht="12.75">
      <c r="E1383" s="10"/>
      <c r="F1383" s="8"/>
      <c r="G1383" s="10"/>
      <c r="H1383" s="8"/>
    </row>
    <row r="1384" spans="5:8" ht="12.75">
      <c r="E1384" s="10"/>
      <c r="F1384" s="8"/>
      <c r="G1384" s="10"/>
      <c r="H1384" s="8"/>
    </row>
    <row r="1385" spans="5:8" ht="12.75">
      <c r="E1385" s="10"/>
      <c r="F1385" s="8"/>
      <c r="G1385" s="10"/>
      <c r="H1385" s="8"/>
    </row>
    <row r="1386" spans="5:8" ht="12.75">
      <c r="E1386" s="10"/>
      <c r="F1386" s="8"/>
      <c r="G1386" s="10"/>
      <c r="H1386" s="8"/>
    </row>
    <row r="1387" spans="5:8" ht="12.75">
      <c r="E1387" s="10"/>
      <c r="F1387" s="8"/>
      <c r="G1387" s="10"/>
      <c r="H1387" s="8"/>
    </row>
    <row r="1388" spans="5:8" ht="12.75">
      <c r="E1388" s="10"/>
      <c r="F1388" s="8"/>
      <c r="G1388" s="10"/>
      <c r="H1388" s="8"/>
    </row>
    <row r="1389" spans="5:8" ht="12.75">
      <c r="E1389" s="10"/>
      <c r="F1389" s="8"/>
      <c r="G1389" s="10"/>
      <c r="H1389" s="8"/>
    </row>
    <row r="1390" spans="5:8" ht="12.75">
      <c r="E1390" s="10"/>
      <c r="F1390" s="8"/>
      <c r="G1390" s="10"/>
      <c r="H1390" s="8"/>
    </row>
    <row r="1391" spans="5:8" ht="12.75">
      <c r="E1391" s="10"/>
      <c r="F1391" s="8"/>
      <c r="G1391" s="10"/>
      <c r="H1391" s="8"/>
    </row>
    <row r="1392" spans="5:8" ht="12.75">
      <c r="E1392" s="10"/>
      <c r="F1392" s="8"/>
      <c r="G1392" s="10"/>
      <c r="H1392" s="8"/>
    </row>
    <row r="1393" spans="5:8" ht="12.75">
      <c r="E1393" s="10"/>
      <c r="F1393" s="8"/>
      <c r="G1393" s="10"/>
      <c r="H1393" s="8"/>
    </row>
    <row r="1394" spans="5:8" ht="12.75">
      <c r="E1394" s="10"/>
      <c r="F1394" s="8"/>
      <c r="G1394" s="10"/>
      <c r="H1394" s="8"/>
    </row>
    <row r="1395" spans="5:8" ht="12.75">
      <c r="E1395" s="10"/>
      <c r="F1395" s="8"/>
      <c r="G1395" s="10"/>
      <c r="H1395" s="8"/>
    </row>
    <row r="1396" spans="5:8" ht="12.75">
      <c r="E1396" s="10"/>
      <c r="F1396" s="8"/>
      <c r="G1396" s="10"/>
      <c r="H1396" s="8"/>
    </row>
    <row r="1397" spans="5:8" ht="12.75">
      <c r="E1397" s="10"/>
      <c r="F1397" s="8"/>
      <c r="G1397" s="10"/>
      <c r="H1397" s="8"/>
    </row>
    <row r="1398" spans="5:8" ht="12.75">
      <c r="E1398" s="10"/>
      <c r="F1398" s="8"/>
      <c r="G1398" s="10"/>
      <c r="H1398" s="8"/>
    </row>
    <row r="1399" spans="5:8" ht="12.75">
      <c r="E1399" s="10"/>
      <c r="F1399" s="8"/>
      <c r="G1399" s="10"/>
      <c r="H1399" s="8"/>
    </row>
    <row r="1400" spans="5:8" ht="12.75">
      <c r="E1400" s="10"/>
      <c r="F1400" s="8"/>
      <c r="G1400" s="10"/>
      <c r="H1400" s="8"/>
    </row>
    <row r="1401" spans="5:8" ht="12.75">
      <c r="E1401" s="10"/>
      <c r="F1401" s="8"/>
      <c r="G1401" s="10"/>
      <c r="H1401" s="8"/>
    </row>
    <row r="1402" spans="5:8" ht="12.75">
      <c r="E1402" s="10"/>
      <c r="F1402" s="8"/>
      <c r="G1402" s="10"/>
      <c r="H1402" s="8"/>
    </row>
    <row r="1403" spans="5:8" ht="12.75">
      <c r="E1403" s="10"/>
      <c r="F1403" s="8"/>
      <c r="G1403" s="10"/>
      <c r="H1403" s="8"/>
    </row>
    <row r="1404" spans="5:8" ht="12.75">
      <c r="E1404" s="10"/>
      <c r="F1404" s="8"/>
      <c r="G1404" s="10"/>
      <c r="H1404" s="8"/>
    </row>
    <row r="1405" spans="5:8" ht="12.75">
      <c r="E1405" s="10"/>
      <c r="F1405" s="8"/>
      <c r="G1405" s="10"/>
      <c r="H1405" s="8"/>
    </row>
    <row r="1406" spans="5:8" ht="12.75">
      <c r="E1406" s="10"/>
      <c r="F1406" s="8"/>
      <c r="G1406" s="10"/>
      <c r="H1406" s="8"/>
    </row>
    <row r="1407" spans="5:8" ht="12.75">
      <c r="E1407" s="10"/>
      <c r="F1407" s="8"/>
      <c r="G1407" s="10"/>
      <c r="H1407" s="8"/>
    </row>
    <row r="1408" spans="5:8" ht="12.75">
      <c r="E1408" s="10"/>
      <c r="F1408" s="8"/>
      <c r="G1408" s="10"/>
      <c r="H1408" s="8"/>
    </row>
    <row r="1409" spans="1:8" ht="12.75">
      <c r="A1409" s="2"/>
      <c r="C1409" s="2"/>
      <c r="D1409" s="5"/>
      <c r="E1409" s="10"/>
      <c r="F1409" s="8"/>
      <c r="G1409" s="10"/>
      <c r="H1409" s="8"/>
    </row>
    <row r="1410" spans="1:8" ht="12.75">
      <c r="A1410" s="2"/>
      <c r="C1410" s="2"/>
      <c r="D1410" s="5"/>
      <c r="E1410" s="10"/>
      <c r="F1410" s="8"/>
      <c r="G1410" s="10"/>
      <c r="H1410" s="8"/>
    </row>
    <row r="1411" spans="1:8" ht="12.75">
      <c r="A1411" s="2"/>
      <c r="C1411" s="2"/>
      <c r="D1411" s="5"/>
      <c r="E1411" s="10"/>
      <c r="F1411" s="8"/>
      <c r="G1411" s="10"/>
      <c r="H1411" s="8"/>
    </row>
    <row r="1412" spans="1:8" ht="12.75">
      <c r="A1412" s="2"/>
      <c r="C1412" s="2"/>
      <c r="D1412" s="5"/>
      <c r="E1412" s="10"/>
      <c r="F1412" s="8"/>
      <c r="G1412" s="10"/>
      <c r="H1412" s="8"/>
    </row>
    <row r="1413" spans="1:8" ht="12.75">
      <c r="A1413" s="2"/>
      <c r="C1413" s="2"/>
      <c r="D1413" s="5"/>
      <c r="E1413" s="10"/>
      <c r="F1413" s="8"/>
      <c r="G1413" s="10"/>
      <c r="H1413" s="8"/>
    </row>
    <row r="1414" spans="1:8" ht="12.75">
      <c r="A1414" s="2"/>
      <c r="C1414" s="2"/>
      <c r="D1414" s="5"/>
      <c r="E1414" s="10"/>
      <c r="F1414" s="8"/>
      <c r="G1414" s="10"/>
      <c r="H1414" s="8"/>
    </row>
    <row r="1415" spans="1:8" ht="12.75">
      <c r="A1415" s="2"/>
      <c r="C1415" s="2"/>
      <c r="D1415" s="5"/>
      <c r="E1415" s="10"/>
      <c r="F1415" s="8"/>
      <c r="G1415" s="10"/>
      <c r="H1415" s="8"/>
    </row>
    <row r="1416" spans="1:26" ht="12.75">
      <c r="A1416" s="2">
        <v>213</v>
      </c>
      <c r="B1416" s="11">
        <v>28</v>
      </c>
      <c r="C1416" s="2">
        <v>226</v>
      </c>
      <c r="D1416" s="5">
        <v>245</v>
      </c>
      <c r="E1416" s="10">
        <v>7</v>
      </c>
      <c r="F1416" s="8">
        <v>49</v>
      </c>
      <c r="G1416" s="10">
        <v>14</v>
      </c>
      <c r="H1416" s="8">
        <v>8</v>
      </c>
      <c r="I1416" s="11">
        <v>7</v>
      </c>
      <c r="J1416" s="11"/>
      <c r="K1416" s="11">
        <v>8</v>
      </c>
      <c r="L1416" s="11"/>
      <c r="M1416" s="11"/>
      <c r="N1416" s="11">
        <v>9</v>
      </c>
      <c r="O1416" s="11">
        <v>172</v>
      </c>
      <c r="P1416" s="11">
        <v>16</v>
      </c>
      <c r="Q1416" s="11">
        <v>170</v>
      </c>
      <c r="R1416" s="11">
        <v>16</v>
      </c>
      <c r="S1416" s="11">
        <v>172</v>
      </c>
      <c r="T1416" s="11">
        <v>9</v>
      </c>
      <c r="Z1416" s="11"/>
    </row>
    <row r="1417" spans="1:8" ht="12.75">
      <c r="A1417" s="2"/>
      <c r="C1417" s="2"/>
      <c r="D1417" s="5"/>
      <c r="E1417" s="10"/>
      <c r="F1417" s="8"/>
      <c r="G1417" s="10"/>
      <c r="H1417" s="8"/>
    </row>
    <row r="1418" spans="1:8" ht="12.75">
      <c r="A1418" s="2"/>
      <c r="C1418" s="2"/>
      <c r="D1418" s="5"/>
      <c r="E1418" s="10"/>
      <c r="F1418" s="8"/>
      <c r="G1418" s="10"/>
      <c r="H1418" s="8"/>
    </row>
    <row r="1419" spans="1:8" ht="12.75">
      <c r="A1419" s="2"/>
      <c r="C1419" s="2"/>
      <c r="D1419" s="5"/>
      <c r="E1419" s="10"/>
      <c r="F1419" s="8"/>
      <c r="G1419" s="10"/>
      <c r="H1419" s="8"/>
    </row>
    <row r="1420" spans="1:8" ht="12.75">
      <c r="A1420" s="2"/>
      <c r="C1420" s="2"/>
      <c r="D1420" s="5"/>
      <c r="E1420" s="10"/>
      <c r="F1420" s="8"/>
      <c r="G1420" s="10"/>
      <c r="H1420" s="8"/>
    </row>
    <row r="1421" spans="1:8" ht="12.75">
      <c r="A1421" s="2"/>
      <c r="C1421" s="2"/>
      <c r="D1421" s="5"/>
      <c r="E1421" s="10"/>
      <c r="F1421" s="8"/>
      <c r="G1421" s="10"/>
      <c r="H1421" s="8"/>
    </row>
    <row r="1422" spans="1:8" ht="12.75">
      <c r="A1422" s="2"/>
      <c r="C1422" s="2"/>
      <c r="D1422" s="5"/>
      <c r="E1422" s="10"/>
      <c r="F1422" s="8"/>
      <c r="G1422" s="10"/>
      <c r="H1422" s="8"/>
    </row>
    <row r="1423" spans="1:8" ht="12.75">
      <c r="A1423" s="2"/>
      <c r="C1423" s="2"/>
      <c r="D1423" s="5"/>
      <c r="E1423" s="10"/>
      <c r="F1423" s="8"/>
      <c r="G1423" s="10"/>
      <c r="H1423" s="8"/>
    </row>
    <row r="1424" spans="1:8" ht="12.75">
      <c r="A1424" s="2"/>
      <c r="C1424" s="2"/>
      <c r="D1424" s="5"/>
      <c r="E1424" s="10"/>
      <c r="F1424" s="8"/>
      <c r="G1424" s="10"/>
      <c r="H1424" s="8"/>
    </row>
    <row r="1425" spans="1:26" ht="12.75">
      <c r="A1425" s="2">
        <v>86</v>
      </c>
      <c r="B1425" s="11">
        <v>11</v>
      </c>
      <c r="C1425" s="2">
        <v>241</v>
      </c>
      <c r="D1425" s="5">
        <v>262</v>
      </c>
      <c r="E1425" s="10">
        <v>7</v>
      </c>
      <c r="F1425" s="8">
        <v>92</v>
      </c>
      <c r="G1425" s="10">
        <v>15</v>
      </c>
      <c r="H1425" s="8">
        <v>9</v>
      </c>
      <c r="I1425" s="11">
        <v>4</v>
      </c>
      <c r="J1425" s="11"/>
      <c r="K1425" s="11">
        <v>3</v>
      </c>
      <c r="L1425" s="11"/>
      <c r="M1425" s="11">
        <v>20</v>
      </c>
      <c r="N1425" s="11">
        <v>66</v>
      </c>
      <c r="O1425" s="11">
        <v>170</v>
      </c>
      <c r="P1425" s="11">
        <v>33</v>
      </c>
      <c r="Q1425" s="11">
        <v>25</v>
      </c>
      <c r="R1425" s="11">
        <v>113</v>
      </c>
      <c r="S1425" s="11">
        <v>170</v>
      </c>
      <c r="T1425" s="11">
        <v>26</v>
      </c>
      <c r="Z1425" s="11"/>
    </row>
    <row r="1426" spans="1:8" ht="12.75">
      <c r="A1426" s="2"/>
      <c r="C1426" s="2"/>
      <c r="D1426" s="5"/>
      <c r="E1426" s="10"/>
      <c r="F1426" s="8"/>
      <c r="G1426" s="10"/>
      <c r="H1426" s="8"/>
    </row>
    <row r="1427" spans="1:8" ht="12.75">
      <c r="A1427" s="2"/>
      <c r="C1427" s="2"/>
      <c r="D1427" s="5"/>
      <c r="E1427" s="10"/>
      <c r="F1427" s="8"/>
      <c r="G1427" s="10"/>
      <c r="H1427" s="8"/>
    </row>
    <row r="1428" spans="1:8" ht="12.75">
      <c r="A1428" s="2"/>
      <c r="C1428" s="2"/>
      <c r="D1428" s="5"/>
      <c r="E1428" s="10"/>
      <c r="F1428" s="8"/>
      <c r="G1428" s="10"/>
      <c r="H1428" s="8"/>
    </row>
    <row r="1429" spans="1:8" ht="12.75">
      <c r="A1429" s="2"/>
      <c r="C1429" s="2"/>
      <c r="D1429" s="5"/>
      <c r="E1429" s="10"/>
      <c r="F1429" s="8"/>
      <c r="G1429" s="10"/>
      <c r="H1429" s="8"/>
    </row>
    <row r="1430" spans="1:8" ht="12.75">
      <c r="A1430" s="2"/>
      <c r="C1430" s="2"/>
      <c r="D1430" s="5"/>
      <c r="E1430" s="10"/>
      <c r="F1430" s="8"/>
      <c r="G1430" s="10"/>
      <c r="H1430" s="8"/>
    </row>
    <row r="1431" spans="1:8" ht="12.75">
      <c r="A1431" s="2"/>
      <c r="C1431" s="2"/>
      <c r="D1431" s="5"/>
      <c r="E1431" s="10"/>
      <c r="F1431" s="8"/>
      <c r="G1431" s="10"/>
      <c r="H1431" s="8"/>
    </row>
    <row r="1432" spans="1:8" ht="12.75">
      <c r="A1432" s="2"/>
      <c r="C1432" s="2"/>
      <c r="D1432" s="5"/>
      <c r="E1432" s="10"/>
      <c r="F1432" s="8"/>
      <c r="G1432" s="10"/>
      <c r="H1432" s="8"/>
    </row>
    <row r="1433" spans="1:8" ht="12.75">
      <c r="A1433" s="2"/>
      <c r="C1433" s="2"/>
      <c r="D1433" s="5"/>
      <c r="E1433" s="10"/>
      <c r="F1433" s="8"/>
      <c r="G1433" s="10"/>
      <c r="H1433" s="8"/>
    </row>
    <row r="1434" spans="1:8" ht="12.75">
      <c r="A1434" s="2"/>
      <c r="C1434" s="2"/>
      <c r="D1434" s="5"/>
      <c r="E1434" s="10"/>
      <c r="F1434" s="8"/>
      <c r="G1434" s="10"/>
      <c r="H1434" s="8"/>
    </row>
    <row r="1435" spans="1:8" ht="12.75">
      <c r="A1435" s="2"/>
      <c r="C1435" s="2"/>
      <c r="D1435" s="5"/>
      <c r="E1435" s="10"/>
      <c r="F1435" s="8"/>
      <c r="G1435" s="10"/>
      <c r="H1435" s="8"/>
    </row>
    <row r="1436" spans="1:26" ht="12.75">
      <c r="A1436" s="2">
        <v>60</v>
      </c>
      <c r="B1436" s="11">
        <v>7</v>
      </c>
      <c r="C1436" s="2">
        <v>7</v>
      </c>
      <c r="D1436" s="5">
        <v>15</v>
      </c>
      <c r="E1436" s="10">
        <v>32</v>
      </c>
      <c r="F1436" s="8">
        <v>86</v>
      </c>
      <c r="G1436" s="10">
        <v>1</v>
      </c>
      <c r="H1436" s="8">
        <v>4</v>
      </c>
      <c r="I1436" s="11">
        <v>38</v>
      </c>
      <c r="J1436" s="11">
        <v>49</v>
      </c>
      <c r="K1436" s="11">
        <v>3</v>
      </c>
      <c r="L1436" s="11">
        <v>46</v>
      </c>
      <c r="M1436" s="11">
        <v>52</v>
      </c>
      <c r="N1436" s="11">
        <v>2</v>
      </c>
      <c r="O1436" s="11"/>
      <c r="P1436" s="11">
        <v>3</v>
      </c>
      <c r="Q1436" s="11">
        <v>51</v>
      </c>
      <c r="R1436" s="11">
        <v>3</v>
      </c>
      <c r="S1436" s="11"/>
      <c r="T1436" s="11">
        <v>3</v>
      </c>
      <c r="Z1436" s="11"/>
    </row>
    <row r="1437" spans="1:8" ht="12.75">
      <c r="A1437" s="2"/>
      <c r="C1437" s="2"/>
      <c r="D1437" s="5"/>
      <c r="E1437" s="10"/>
      <c r="F1437" s="8"/>
      <c r="G1437" s="10"/>
      <c r="H1437" s="8"/>
    </row>
    <row r="1438" spans="1:8" ht="12.75">
      <c r="A1438" s="2"/>
      <c r="C1438" s="2"/>
      <c r="D1438" s="5"/>
      <c r="E1438" s="10"/>
      <c r="F1438" s="8"/>
      <c r="G1438" s="10"/>
      <c r="H1438" s="8"/>
    </row>
    <row r="1439" spans="1:8" ht="12.75">
      <c r="A1439" s="2"/>
      <c r="C1439" s="2"/>
      <c r="D1439" s="5"/>
      <c r="E1439" s="10"/>
      <c r="F1439" s="8"/>
      <c r="G1439" s="10"/>
      <c r="H1439" s="8"/>
    </row>
    <row r="1440" spans="1:8" ht="12.75">
      <c r="A1440" s="2"/>
      <c r="C1440" s="2"/>
      <c r="D1440" s="5"/>
      <c r="E1440" s="10"/>
      <c r="F1440" s="8"/>
      <c r="G1440" s="10"/>
      <c r="H1440" s="8"/>
    </row>
    <row r="1441" spans="1:7" ht="12.75">
      <c r="A1441" s="2"/>
      <c r="C1441" s="2"/>
      <c r="D1441" s="5"/>
      <c r="E1441" s="10"/>
      <c r="G1441" s="10"/>
    </row>
    <row r="1442" spans="1:7" ht="12.75">
      <c r="A1442" s="2"/>
      <c r="C1442" s="2"/>
      <c r="D1442" s="5"/>
      <c r="E1442" s="10"/>
      <c r="G1442" s="10"/>
    </row>
    <row r="1443" spans="1:7" ht="12.75">
      <c r="A1443" s="2"/>
      <c r="C1443" s="2"/>
      <c r="D1443" s="5"/>
      <c r="E1443" s="10"/>
      <c r="G1443" s="10"/>
    </row>
    <row r="1444" spans="1:7" ht="12.75">
      <c r="A1444" s="2"/>
      <c r="C1444" s="2"/>
      <c r="D1444" s="5"/>
      <c r="E1444" s="10"/>
      <c r="G1444" s="10"/>
    </row>
    <row r="1445" spans="1:7" ht="12.75">
      <c r="A1445" s="2"/>
      <c r="C1445" s="2"/>
      <c r="D1445" s="5"/>
      <c r="E1445" s="10"/>
      <c r="G1445" s="10"/>
    </row>
    <row r="1446" spans="1:7" ht="12.75">
      <c r="A1446" s="2"/>
      <c r="C1446" s="2"/>
      <c r="D1446" s="5"/>
      <c r="E1446" s="10"/>
      <c r="G1446" s="10"/>
    </row>
    <row r="1447" spans="1:7" ht="12.75">
      <c r="A1447" s="2"/>
      <c r="C1447" s="2"/>
      <c r="D1447" s="5"/>
      <c r="E1447" s="10"/>
      <c r="G1447" s="10"/>
    </row>
    <row r="1448" spans="1:7" ht="12.75">
      <c r="A1448" s="2"/>
      <c r="C1448" s="2"/>
      <c r="D1448" s="5"/>
      <c r="E1448" s="10"/>
      <c r="G1448" s="10"/>
    </row>
    <row r="1449" spans="1:7" ht="12.75">
      <c r="A1449" s="2"/>
      <c r="C1449" s="2"/>
      <c r="D1449" s="5"/>
      <c r="E1449" s="10"/>
      <c r="G1449" s="10"/>
    </row>
    <row r="1450" spans="1:7" ht="12.75">
      <c r="A1450" s="2"/>
      <c r="C1450" s="2"/>
      <c r="D1450" s="5"/>
      <c r="E1450" s="10"/>
      <c r="G1450" s="10"/>
    </row>
    <row r="1451" spans="1:7" ht="12.75">
      <c r="A1451" s="2"/>
      <c r="C1451" s="2"/>
      <c r="D1451" s="5"/>
      <c r="E1451" s="10"/>
      <c r="G1451" s="10"/>
    </row>
    <row r="1452" spans="1:7" ht="12.75">
      <c r="A1452" s="2"/>
      <c r="C1452" s="2"/>
      <c r="D1452" s="5"/>
      <c r="E1452" s="10"/>
      <c r="G1452" s="10"/>
    </row>
    <row r="1453" spans="1:7" ht="12.75">
      <c r="A1453" s="3"/>
      <c r="C1453" s="2"/>
      <c r="D1453" s="5"/>
      <c r="E1453" s="10"/>
      <c r="G1453" s="10"/>
    </row>
    <row r="1454" spans="1:7" ht="12.75">
      <c r="A1454" s="2"/>
      <c r="C1454" s="2"/>
      <c r="D1454" s="5"/>
      <c r="E1454" s="10"/>
      <c r="G1454" s="10"/>
    </row>
    <row r="1455" spans="1:7" ht="12.75">
      <c r="A1455" s="2"/>
      <c r="C1455" s="2"/>
      <c r="D1455" s="5"/>
      <c r="E1455" s="10"/>
      <c r="G1455" s="10"/>
    </row>
    <row r="1456" spans="1:7" ht="12.75">
      <c r="A1456" s="2"/>
      <c r="C1456" s="2"/>
      <c r="D1456" s="6"/>
      <c r="E1456" s="10"/>
      <c r="G1456" s="10"/>
    </row>
    <row r="1457" spans="1:8" ht="12.75">
      <c r="A1457" s="2"/>
      <c r="C1457" s="2"/>
      <c r="D1457" s="5"/>
      <c r="E1457" s="10"/>
      <c r="F1457" s="8"/>
      <c r="G1457" s="10"/>
      <c r="H1457" s="8"/>
    </row>
    <row r="1458" spans="1:26" ht="12.75">
      <c r="A1458" s="2">
        <v>52</v>
      </c>
      <c r="B1458" s="11">
        <v>7</v>
      </c>
      <c r="C1458" s="2">
        <v>7</v>
      </c>
      <c r="D1458" s="5">
        <v>15</v>
      </c>
      <c r="E1458" s="10">
        <v>32</v>
      </c>
      <c r="F1458" s="8">
        <v>86</v>
      </c>
      <c r="G1458" s="10">
        <v>1</v>
      </c>
      <c r="H1458" s="8">
        <v>4</v>
      </c>
      <c r="I1458" s="11">
        <v>50</v>
      </c>
      <c r="J1458" s="11">
        <v>53</v>
      </c>
      <c r="K1458" s="11">
        <v>3</v>
      </c>
      <c r="L1458" s="11">
        <v>51</v>
      </c>
      <c r="M1458" s="11">
        <v>52</v>
      </c>
      <c r="N1458" s="11">
        <v>2</v>
      </c>
      <c r="O1458" s="11"/>
      <c r="P1458" s="11">
        <v>3</v>
      </c>
      <c r="Q1458" s="11">
        <v>58</v>
      </c>
      <c r="R1458" s="11">
        <v>3</v>
      </c>
      <c r="S1458" s="11"/>
      <c r="T1458" s="11">
        <v>3</v>
      </c>
      <c r="Z1458" s="11"/>
    </row>
    <row r="1459" spans="1:8" ht="12.75">
      <c r="A1459" s="2"/>
      <c r="C1459" s="2"/>
      <c r="D1459" s="5"/>
      <c r="E1459" s="10"/>
      <c r="F1459" s="8"/>
      <c r="G1459" s="10"/>
      <c r="H1459" s="8"/>
    </row>
    <row r="1460" spans="1:8" ht="12.75">
      <c r="A1460" s="2"/>
      <c r="C1460" s="2"/>
      <c r="D1460" s="5"/>
      <c r="E1460" s="10"/>
      <c r="F1460" s="8"/>
      <c r="G1460" s="10"/>
      <c r="H1460" s="8"/>
    </row>
    <row r="1461" spans="1:8" ht="12.75">
      <c r="A1461" s="2"/>
      <c r="C1461" s="2"/>
      <c r="D1461" s="5"/>
      <c r="E1461" s="10"/>
      <c r="F1461" s="8"/>
      <c r="G1461" s="10"/>
      <c r="H1461" s="8"/>
    </row>
    <row r="1462" spans="1:8" ht="12.75">
      <c r="A1462" s="2"/>
      <c r="C1462" s="2"/>
      <c r="D1462" s="5"/>
      <c r="E1462" s="10"/>
      <c r="F1462" s="8"/>
      <c r="G1462" s="10"/>
      <c r="H1462" s="8"/>
    </row>
    <row r="1463" spans="1:8" ht="12.75">
      <c r="A1463" s="2"/>
      <c r="C1463" s="2"/>
      <c r="D1463" s="5"/>
      <c r="E1463" s="10"/>
      <c r="F1463" s="8"/>
      <c r="G1463" s="10"/>
      <c r="H1463" s="8"/>
    </row>
    <row r="1464" spans="1:8" ht="12.75">
      <c r="A1464" s="2"/>
      <c r="C1464" s="2"/>
      <c r="D1464" s="5"/>
      <c r="E1464" s="10"/>
      <c r="F1464" s="8"/>
      <c r="G1464" s="10"/>
      <c r="H1464" s="8"/>
    </row>
    <row r="1465" spans="1:8" ht="12.75">
      <c r="A1465" s="2"/>
      <c r="C1465" s="2"/>
      <c r="D1465" s="5"/>
      <c r="E1465" s="10"/>
      <c r="F1465" s="8"/>
      <c r="G1465" s="10"/>
      <c r="H1465" s="8"/>
    </row>
    <row r="1466" spans="1:8" ht="12.75">
      <c r="A1466" s="2"/>
      <c r="C1466" s="2"/>
      <c r="D1466" s="5"/>
      <c r="E1466" s="10"/>
      <c r="F1466" s="8"/>
      <c r="G1466" s="10"/>
      <c r="H1466" s="8"/>
    </row>
    <row r="1467" spans="1:8" ht="12.75">
      <c r="A1467" s="2"/>
      <c r="C1467" s="2"/>
      <c r="D1467" s="5"/>
      <c r="E1467" s="10"/>
      <c r="F1467" s="8"/>
      <c r="G1467" s="10"/>
      <c r="H1467" s="8"/>
    </row>
    <row r="1468" spans="1:8" ht="12.75">
      <c r="A1468" s="2"/>
      <c r="C1468" s="2"/>
      <c r="D1468" s="5"/>
      <c r="E1468" s="10"/>
      <c r="F1468" s="8"/>
      <c r="G1468" s="10"/>
      <c r="H1468" s="8"/>
    </row>
    <row r="1469" spans="1:8" ht="12.75">
      <c r="A1469" s="2"/>
      <c r="C1469" s="2"/>
      <c r="D1469" s="5"/>
      <c r="E1469" s="10"/>
      <c r="F1469" s="8"/>
      <c r="G1469" s="10"/>
      <c r="H1469" s="8"/>
    </row>
    <row r="1470" spans="1:8" ht="12.75">
      <c r="A1470" s="2"/>
      <c r="C1470" s="2"/>
      <c r="D1470" s="5"/>
      <c r="E1470" s="10"/>
      <c r="F1470" s="8"/>
      <c r="G1470" s="10"/>
      <c r="H1470" s="8"/>
    </row>
    <row r="1471" spans="1:8" ht="12.75">
      <c r="A1471" s="2"/>
      <c r="C1471" s="2"/>
      <c r="D1471" s="5"/>
      <c r="E1471" s="10"/>
      <c r="F1471" s="8"/>
      <c r="G1471" s="10"/>
      <c r="H1471" s="8"/>
    </row>
    <row r="1472" spans="1:8" ht="12.75">
      <c r="A1472" s="2"/>
      <c r="C1472" s="2"/>
      <c r="D1472" s="5"/>
      <c r="E1472" s="10"/>
      <c r="F1472" s="8"/>
      <c r="G1472" s="10"/>
      <c r="H1472" s="8"/>
    </row>
    <row r="1473" spans="1:8" ht="12.75">
      <c r="A1473" s="2"/>
      <c r="C1473" s="2"/>
      <c r="D1473" s="5"/>
      <c r="E1473" s="10"/>
      <c r="F1473" s="8"/>
      <c r="G1473" s="10"/>
      <c r="H1473" s="8"/>
    </row>
    <row r="1474" spans="1:8" ht="12.75">
      <c r="A1474" s="2"/>
      <c r="C1474" s="2"/>
      <c r="D1474" s="5"/>
      <c r="E1474" s="10"/>
      <c r="F1474" s="8"/>
      <c r="G1474" s="10"/>
      <c r="H1474" s="8"/>
    </row>
    <row r="1475" spans="1:8" ht="12.75">
      <c r="A1475" s="2"/>
      <c r="C1475" s="2"/>
      <c r="D1475" s="5"/>
      <c r="E1475" s="10"/>
      <c r="F1475" s="8"/>
      <c r="G1475" s="10"/>
      <c r="H1475" s="8"/>
    </row>
    <row r="1476" spans="1:8" ht="12.75">
      <c r="A1476" s="2"/>
      <c r="C1476" s="2"/>
      <c r="D1476" s="5"/>
      <c r="E1476" s="10"/>
      <c r="F1476" s="8"/>
      <c r="G1476" s="10"/>
      <c r="H1476" s="8"/>
    </row>
    <row r="1477" spans="1:8" ht="12.75">
      <c r="A1477" s="2"/>
      <c r="C1477" s="2"/>
      <c r="D1477" s="5"/>
      <c r="E1477" s="10"/>
      <c r="F1477" s="8"/>
      <c r="G1477" s="10"/>
      <c r="H1477" s="8"/>
    </row>
    <row r="1478" spans="1:8" ht="12.75">
      <c r="A1478" s="2"/>
      <c r="C1478" s="2"/>
      <c r="D1478" s="5"/>
      <c r="E1478" s="10"/>
      <c r="F1478" s="8"/>
      <c r="G1478" s="10"/>
      <c r="H1478" s="8"/>
    </row>
    <row r="1479" spans="1:8" ht="12.75">
      <c r="A1479" s="2"/>
      <c r="C1479" s="2"/>
      <c r="D1479" s="5"/>
      <c r="E1479" s="10"/>
      <c r="F1479" s="8"/>
      <c r="G1479" s="10"/>
      <c r="H1479" s="8"/>
    </row>
    <row r="1480" spans="1:26" ht="12.75">
      <c r="A1480" s="2">
        <v>130</v>
      </c>
      <c r="B1480" s="11">
        <v>51</v>
      </c>
      <c r="C1480" s="2">
        <v>7</v>
      </c>
      <c r="D1480" s="5">
        <v>14</v>
      </c>
      <c r="E1480" s="10">
        <v>40</v>
      </c>
      <c r="F1480" s="8">
        <v>83</v>
      </c>
      <c r="G1480" s="10">
        <v>1</v>
      </c>
      <c r="H1480" s="8">
        <v>8</v>
      </c>
      <c r="I1480" s="11"/>
      <c r="J1480" s="11">
        <v>31</v>
      </c>
      <c r="K1480" s="11"/>
      <c r="L1480" s="11">
        <v>32</v>
      </c>
      <c r="M1480" s="11"/>
      <c r="N1480" s="11">
        <v>21</v>
      </c>
      <c r="O1480" s="11"/>
      <c r="P1480" s="11">
        <v>26</v>
      </c>
      <c r="Q1480" s="11">
        <v>49</v>
      </c>
      <c r="R1480" s="11">
        <v>25</v>
      </c>
      <c r="S1480" s="11"/>
      <c r="T1480" s="11">
        <v>24</v>
      </c>
      <c r="Z1480" s="11"/>
    </row>
    <row r="1481" spans="1:8" ht="12.75">
      <c r="A1481" s="2"/>
      <c r="C1481" s="2"/>
      <c r="D1481" s="5"/>
      <c r="E1481" s="10"/>
      <c r="F1481" s="8"/>
      <c r="G1481" s="10"/>
      <c r="H1481" s="8"/>
    </row>
    <row r="1482" spans="1:8" ht="12.75">
      <c r="A1482" s="2"/>
      <c r="C1482" s="2"/>
      <c r="D1482" s="5"/>
      <c r="E1482" s="10"/>
      <c r="F1482" s="8"/>
      <c r="G1482" s="10"/>
      <c r="H1482" s="8"/>
    </row>
    <row r="1483" spans="1:8" ht="12.75">
      <c r="A1483" s="2"/>
      <c r="C1483" s="2"/>
      <c r="D1483" s="5"/>
      <c r="E1483" s="10"/>
      <c r="F1483" s="8"/>
      <c r="G1483" s="10"/>
      <c r="H1483" s="8"/>
    </row>
    <row r="1484" spans="1:8" ht="12.75">
      <c r="A1484" s="2"/>
      <c r="C1484" s="3"/>
      <c r="D1484" s="5"/>
      <c r="E1484" s="10"/>
      <c r="F1484" s="8"/>
      <c r="G1484" s="10"/>
      <c r="H1484" s="8"/>
    </row>
    <row r="1485" spans="1:8" ht="12.75">
      <c r="A1485" s="2"/>
      <c r="C1485" s="2"/>
      <c r="D1485" s="5"/>
      <c r="E1485" s="10"/>
      <c r="F1485" s="8"/>
      <c r="G1485" s="10"/>
      <c r="H1485" s="8"/>
    </row>
    <row r="1486" spans="1:26" ht="12.75">
      <c r="A1486" s="2">
        <v>77</v>
      </c>
      <c r="B1486" s="11">
        <v>81</v>
      </c>
      <c r="C1486" s="2">
        <v>8</v>
      </c>
      <c r="D1486" s="5">
        <v>16</v>
      </c>
      <c r="E1486" s="10">
        <v>187</v>
      </c>
      <c r="F1486" s="8">
        <v>82</v>
      </c>
      <c r="G1486" s="10">
        <v>14</v>
      </c>
      <c r="H1486" s="8">
        <v>8</v>
      </c>
      <c r="I1486" s="11">
        <v>114</v>
      </c>
      <c r="J1486" s="11">
        <v>30</v>
      </c>
      <c r="K1486" s="11">
        <v>112</v>
      </c>
      <c r="L1486" s="11">
        <v>32</v>
      </c>
      <c r="M1486" s="11"/>
      <c r="N1486" s="11">
        <v>32</v>
      </c>
      <c r="O1486" s="11">
        <v>24</v>
      </c>
      <c r="P1486" s="11">
        <v>38</v>
      </c>
      <c r="Q1486" s="11">
        <v>47</v>
      </c>
      <c r="R1486" s="11">
        <v>32</v>
      </c>
      <c r="S1486" s="11">
        <v>24</v>
      </c>
      <c r="T1486" s="11">
        <v>31</v>
      </c>
      <c r="Z1486" s="11"/>
    </row>
    <row r="1487" spans="1:8" ht="12.75">
      <c r="A1487" s="2"/>
      <c r="C1487" s="2"/>
      <c r="D1487" s="5"/>
      <c r="E1487" s="10"/>
      <c r="F1487" s="8"/>
      <c r="G1487" s="10"/>
      <c r="H1487" s="8"/>
    </row>
    <row r="1488" spans="1:8" ht="12.75">
      <c r="A1488" s="2"/>
      <c r="C1488" s="2"/>
      <c r="D1488" s="5"/>
      <c r="E1488" s="10"/>
      <c r="F1488" s="8"/>
      <c r="G1488" s="10"/>
      <c r="H1488" s="8"/>
    </row>
    <row r="1489" spans="1:8" ht="12.75">
      <c r="A1489" s="2"/>
      <c r="C1489" s="2"/>
      <c r="D1489" s="5"/>
      <c r="E1489" s="10"/>
      <c r="F1489" s="8"/>
      <c r="G1489" s="10"/>
      <c r="H1489" s="8"/>
    </row>
    <row r="1490" spans="1:8" ht="12.75">
      <c r="A1490" s="2"/>
      <c r="C1490" s="2"/>
      <c r="D1490" s="5"/>
      <c r="E1490" s="10"/>
      <c r="F1490" s="8"/>
      <c r="G1490" s="10"/>
      <c r="H1490" s="8"/>
    </row>
    <row r="1491" spans="1:8" ht="12.75">
      <c r="A1491" s="2"/>
      <c r="C1491" s="2"/>
      <c r="D1491" s="5"/>
      <c r="E1491" s="10"/>
      <c r="F1491" s="8"/>
      <c r="G1491" s="10"/>
      <c r="H1491" s="8"/>
    </row>
    <row r="1492" spans="1:8" ht="12.75">
      <c r="A1492" s="2"/>
      <c r="C1492" s="2"/>
      <c r="D1492" s="5"/>
      <c r="E1492" s="10"/>
      <c r="F1492" s="8"/>
      <c r="G1492" s="10"/>
      <c r="H1492" s="8"/>
    </row>
    <row r="1493" spans="1:8" ht="12.75">
      <c r="A1493" s="2"/>
      <c r="C1493" s="2"/>
      <c r="D1493" s="5"/>
      <c r="E1493" s="10"/>
      <c r="F1493" s="8"/>
      <c r="G1493" s="10"/>
      <c r="H1493" s="8"/>
    </row>
    <row r="1494" spans="1:8" ht="12.75">
      <c r="A1494" s="2"/>
      <c r="C1494" s="2"/>
      <c r="D1494" s="5"/>
      <c r="E1494" s="10"/>
      <c r="F1494" s="8"/>
      <c r="G1494" s="10"/>
      <c r="H1494" s="8"/>
    </row>
    <row r="1495" spans="1:26" ht="12.75">
      <c r="A1495" s="2">
        <v>46</v>
      </c>
      <c r="B1495" s="11">
        <v>6</v>
      </c>
      <c r="C1495" s="2">
        <v>8</v>
      </c>
      <c r="D1495" s="5">
        <v>16</v>
      </c>
      <c r="E1495" s="10">
        <v>36</v>
      </c>
      <c r="F1495" s="8">
        <v>84</v>
      </c>
      <c r="G1495" s="10">
        <v>1</v>
      </c>
      <c r="H1495" s="8">
        <v>8</v>
      </c>
      <c r="I1495" s="11">
        <v>54</v>
      </c>
      <c r="J1495" s="11">
        <v>18</v>
      </c>
      <c r="K1495" s="11">
        <v>91</v>
      </c>
      <c r="L1495" s="11">
        <v>4</v>
      </c>
      <c r="M1495" s="11">
        <v>102</v>
      </c>
      <c r="N1495" s="11">
        <v>4</v>
      </c>
      <c r="O1495" s="11">
        <v>49</v>
      </c>
      <c r="P1495" s="11">
        <v>4</v>
      </c>
      <c r="Q1495" s="11">
        <v>25</v>
      </c>
      <c r="R1495" s="11">
        <v>3</v>
      </c>
      <c r="S1495" s="11">
        <v>49</v>
      </c>
      <c r="T1495" s="11">
        <v>4</v>
      </c>
      <c r="Z1495" s="11"/>
    </row>
    <row r="1496" spans="1:8" ht="12.75">
      <c r="A1496" s="2"/>
      <c r="C1496" s="2"/>
      <c r="D1496" s="5"/>
      <c r="E1496" s="10"/>
      <c r="F1496" s="8"/>
      <c r="G1496" s="10"/>
      <c r="H1496" s="8"/>
    </row>
    <row r="1497" spans="1:8" ht="12.75">
      <c r="A1497" s="2"/>
      <c r="C1497" s="2"/>
      <c r="D1497" s="5"/>
      <c r="E1497" s="10"/>
      <c r="F1497" s="8"/>
      <c r="G1497" s="10"/>
      <c r="H1497" s="8"/>
    </row>
    <row r="1498" spans="1:8" ht="12.75">
      <c r="A1498" s="2"/>
      <c r="C1498" s="2"/>
      <c r="D1498" s="5"/>
      <c r="E1498" s="10"/>
      <c r="F1498" s="8"/>
      <c r="G1498" s="10"/>
      <c r="H1498" s="8"/>
    </row>
    <row r="1499" spans="1:8" ht="12.75">
      <c r="A1499" s="2"/>
      <c r="C1499" s="2"/>
      <c r="D1499" s="5"/>
      <c r="E1499" s="10"/>
      <c r="F1499" s="8"/>
      <c r="G1499" s="10"/>
      <c r="H1499" s="8"/>
    </row>
    <row r="1500" spans="1:8" ht="12.75">
      <c r="A1500" s="2"/>
      <c r="C1500" s="2"/>
      <c r="D1500" s="5"/>
      <c r="E1500" s="10"/>
      <c r="F1500" s="8"/>
      <c r="G1500" s="10"/>
      <c r="H1500" s="8"/>
    </row>
    <row r="1501" spans="1:8" ht="12.75">
      <c r="A1501" s="2"/>
      <c r="C1501" s="2"/>
      <c r="D1501" s="5"/>
      <c r="E1501" s="10"/>
      <c r="F1501" s="8"/>
      <c r="G1501" s="10"/>
      <c r="H1501" s="8"/>
    </row>
    <row r="1502" spans="1:8" ht="12.75">
      <c r="A1502" s="2"/>
      <c r="C1502" s="2"/>
      <c r="D1502" s="5"/>
      <c r="E1502" s="10"/>
      <c r="F1502" s="8"/>
      <c r="G1502" s="10"/>
      <c r="H1502" s="8"/>
    </row>
    <row r="1503" spans="1:8" ht="12.75">
      <c r="A1503" s="2"/>
      <c r="C1503" s="2"/>
      <c r="D1503" s="5"/>
      <c r="E1503" s="10"/>
      <c r="F1503" s="8"/>
      <c r="G1503" s="10"/>
      <c r="H1503" s="8"/>
    </row>
    <row r="1504" spans="1:26" ht="12.75">
      <c r="A1504" s="2">
        <v>54</v>
      </c>
      <c r="B1504" s="11">
        <v>83</v>
      </c>
      <c r="C1504" s="2">
        <v>7</v>
      </c>
      <c r="D1504" s="5">
        <v>15</v>
      </c>
      <c r="E1504" s="10">
        <v>38</v>
      </c>
      <c r="F1504" s="8">
        <v>19</v>
      </c>
      <c r="G1504" s="10">
        <v>1</v>
      </c>
      <c r="H1504" s="8">
        <v>12</v>
      </c>
      <c r="I1504" s="11">
        <v>94</v>
      </c>
      <c r="J1504" s="11">
        <v>50</v>
      </c>
      <c r="K1504" s="11">
        <v>103</v>
      </c>
      <c r="L1504" s="11">
        <v>31</v>
      </c>
      <c r="M1504" s="11"/>
      <c r="N1504" s="11">
        <v>21</v>
      </c>
      <c r="O1504" s="11">
        <v>32</v>
      </c>
      <c r="P1504" s="11">
        <v>39</v>
      </c>
      <c r="Q1504" s="11">
        <v>61</v>
      </c>
      <c r="R1504" s="11">
        <v>38</v>
      </c>
      <c r="S1504" s="11">
        <v>32</v>
      </c>
      <c r="T1504" s="11">
        <v>34</v>
      </c>
      <c r="Z1504" s="11"/>
    </row>
    <row r="1505" spans="1:8" ht="12.75">
      <c r="A1505" s="2"/>
      <c r="C1505" s="2"/>
      <c r="D1505" s="5"/>
      <c r="E1505" s="10"/>
      <c r="F1505" s="8"/>
      <c r="G1505" s="10"/>
      <c r="H1505" s="8"/>
    </row>
    <row r="1506" spans="1:8" ht="12.75">
      <c r="A1506" s="2"/>
      <c r="C1506" s="2"/>
      <c r="D1506" s="5"/>
      <c r="E1506" s="10"/>
      <c r="F1506" s="8"/>
      <c r="G1506" s="10"/>
      <c r="H1506" s="8"/>
    </row>
    <row r="1507" spans="1:8" ht="12.75">
      <c r="A1507" s="2"/>
      <c r="C1507" s="2"/>
      <c r="D1507" s="5"/>
      <c r="E1507" s="10"/>
      <c r="F1507" s="8"/>
      <c r="G1507" s="10"/>
      <c r="H1507" s="8"/>
    </row>
    <row r="1508" spans="1:8" ht="12.75">
      <c r="A1508" s="2"/>
      <c r="C1508" s="2"/>
      <c r="D1508" s="5"/>
      <c r="E1508" s="10"/>
      <c r="F1508" s="8"/>
      <c r="G1508" s="10"/>
      <c r="H1508" s="8"/>
    </row>
    <row r="1509" spans="1:8" ht="12.75">
      <c r="A1509" s="2"/>
      <c r="C1509" s="2"/>
      <c r="D1509" s="5"/>
      <c r="E1509" s="10"/>
      <c r="F1509" s="8"/>
      <c r="G1509" s="10"/>
      <c r="H1509" s="8"/>
    </row>
    <row r="1510" spans="1:8" ht="12.75">
      <c r="A1510" s="2"/>
      <c r="C1510" s="2"/>
      <c r="D1510" s="5"/>
      <c r="E1510" s="10"/>
      <c r="F1510" s="8"/>
      <c r="G1510" s="10"/>
      <c r="H1510" s="8"/>
    </row>
    <row r="1511" spans="1:8" ht="12.75">
      <c r="A1511" s="3"/>
      <c r="C1511" s="2"/>
      <c r="D1511" s="5"/>
      <c r="E1511" s="10"/>
      <c r="F1511" s="8"/>
      <c r="G1511" s="10"/>
      <c r="H1511" s="8"/>
    </row>
    <row r="1512" spans="1:8" ht="12.75">
      <c r="A1512" s="2"/>
      <c r="C1512" s="2"/>
      <c r="D1512" s="5"/>
      <c r="E1512" s="10"/>
      <c r="F1512" s="8"/>
      <c r="G1512" s="10"/>
      <c r="H1512" s="8"/>
    </row>
    <row r="1513" spans="1:8" ht="12.75">
      <c r="A1513" s="2"/>
      <c r="C1513" s="2"/>
      <c r="D1513" s="5"/>
      <c r="E1513" s="10"/>
      <c r="F1513" s="8"/>
      <c r="G1513" s="10"/>
      <c r="H1513" s="8"/>
    </row>
    <row r="1514" spans="1:26" ht="12.75">
      <c r="A1514" s="2">
        <v>63</v>
      </c>
      <c r="B1514" s="11">
        <v>90</v>
      </c>
      <c r="C1514" s="2">
        <v>7</v>
      </c>
      <c r="D1514" s="6">
        <v>15</v>
      </c>
      <c r="E1514" s="10">
        <v>41</v>
      </c>
      <c r="F1514" s="8">
        <v>19</v>
      </c>
      <c r="G1514" s="10">
        <v>1</v>
      </c>
      <c r="H1514" s="8">
        <v>12</v>
      </c>
      <c r="I1514" s="11">
        <v>73</v>
      </c>
      <c r="J1514" s="11">
        <v>51</v>
      </c>
      <c r="K1514" s="11">
        <v>112</v>
      </c>
      <c r="L1514" s="11">
        <v>36</v>
      </c>
      <c r="M1514" s="11"/>
      <c r="N1514" s="11">
        <v>27</v>
      </c>
      <c r="O1514" s="11">
        <v>23</v>
      </c>
      <c r="P1514" s="11">
        <v>48</v>
      </c>
      <c r="Q1514" s="11">
        <v>61</v>
      </c>
      <c r="R1514" s="11">
        <v>36</v>
      </c>
      <c r="S1514" s="11">
        <v>23</v>
      </c>
      <c r="T1514" s="11">
        <v>38</v>
      </c>
      <c r="Z1514" s="11"/>
    </row>
    <row r="1515" spans="1:8" ht="12.75">
      <c r="A1515" s="2"/>
      <c r="C1515" s="2"/>
      <c r="D1515" s="5"/>
      <c r="E1515" s="10"/>
      <c r="F1515" s="8"/>
      <c r="G1515" s="10"/>
      <c r="H1515" s="8"/>
    </row>
    <row r="1516" spans="1:8" ht="12.75">
      <c r="A1516" s="2"/>
      <c r="C1516" s="2"/>
      <c r="D1516" s="5"/>
      <c r="E1516" s="10"/>
      <c r="F1516" s="8"/>
      <c r="G1516" s="10"/>
      <c r="H1516" s="8"/>
    </row>
    <row r="1517" spans="1:8" ht="12.75">
      <c r="A1517" s="2"/>
      <c r="C1517" s="2"/>
      <c r="D1517" s="5"/>
      <c r="E1517" s="10"/>
      <c r="F1517" s="8"/>
      <c r="G1517" s="10"/>
      <c r="H1517" s="8"/>
    </row>
    <row r="1518" spans="1:8" ht="12.75">
      <c r="A1518" s="2"/>
      <c r="C1518" s="2"/>
      <c r="D1518" s="5"/>
      <c r="E1518" s="10"/>
      <c r="F1518" s="8"/>
      <c r="G1518" s="10"/>
      <c r="H1518" s="8"/>
    </row>
    <row r="1519" spans="1:8" ht="12.75">
      <c r="A1519" s="2"/>
      <c r="C1519" s="2"/>
      <c r="D1519" s="5"/>
      <c r="E1519" s="10"/>
      <c r="F1519" s="8"/>
      <c r="G1519" s="10"/>
      <c r="H1519" s="8"/>
    </row>
    <row r="1520" spans="1:8" ht="12.75">
      <c r="A1520" s="2"/>
      <c r="C1520" s="2"/>
      <c r="D1520" s="5"/>
      <c r="E1520" s="10"/>
      <c r="F1520" s="8"/>
      <c r="G1520" s="10"/>
      <c r="H1520" s="8"/>
    </row>
    <row r="1521" spans="1:8" ht="12.75">
      <c r="A1521" s="2"/>
      <c r="C1521" s="2"/>
      <c r="D1521" s="5"/>
      <c r="E1521" s="10"/>
      <c r="F1521" s="8"/>
      <c r="G1521" s="10"/>
      <c r="H1521" s="8"/>
    </row>
    <row r="1522" spans="1:8" ht="12.75">
      <c r="A1522" s="2"/>
      <c r="C1522" s="2"/>
      <c r="D1522" s="5"/>
      <c r="E1522" s="10"/>
      <c r="F1522" s="8"/>
      <c r="G1522" s="10"/>
      <c r="H1522" s="8"/>
    </row>
    <row r="1523" spans="1:8" ht="12.75">
      <c r="A1523" s="2"/>
      <c r="C1523" s="2"/>
      <c r="D1523" s="5"/>
      <c r="E1523" s="10"/>
      <c r="F1523" s="8"/>
      <c r="G1523" s="10"/>
      <c r="H1523" s="8"/>
    </row>
    <row r="1524" spans="1:8" ht="12.75">
      <c r="A1524" s="2"/>
      <c r="C1524" s="2"/>
      <c r="D1524" s="5"/>
      <c r="E1524" s="10"/>
      <c r="F1524" s="8"/>
      <c r="G1524" s="10"/>
      <c r="H1524" s="8"/>
    </row>
    <row r="1525" spans="1:26" ht="12.75">
      <c r="A1525" s="2">
        <v>51</v>
      </c>
      <c r="B1525" s="11">
        <v>67</v>
      </c>
      <c r="C1525" s="2">
        <v>7</v>
      </c>
      <c r="D1525" s="5">
        <v>15</v>
      </c>
      <c r="E1525" s="10">
        <v>41</v>
      </c>
      <c r="F1525" s="8">
        <v>19</v>
      </c>
      <c r="G1525" s="10">
        <v>1</v>
      </c>
      <c r="H1525" s="8">
        <v>12</v>
      </c>
      <c r="I1525" s="11">
        <v>68</v>
      </c>
      <c r="J1525" s="11">
        <v>45</v>
      </c>
      <c r="K1525" s="11">
        <v>104</v>
      </c>
      <c r="L1525" s="11">
        <v>23</v>
      </c>
      <c r="M1525" s="11"/>
      <c r="N1525" s="11">
        <v>17</v>
      </c>
      <c r="O1525" s="11"/>
      <c r="P1525" s="11">
        <v>32</v>
      </c>
      <c r="Q1525" s="11">
        <v>58</v>
      </c>
      <c r="R1525" s="11">
        <v>31</v>
      </c>
      <c r="S1525" s="11"/>
      <c r="T1525" s="11">
        <v>32</v>
      </c>
      <c r="Z1525" s="11"/>
    </row>
    <row r="1526" spans="1:8" ht="12.75">
      <c r="A1526" s="2"/>
      <c r="C1526" s="2"/>
      <c r="D1526" s="5"/>
      <c r="E1526" s="10"/>
      <c r="F1526" s="8"/>
      <c r="G1526" s="10"/>
      <c r="H1526" s="8"/>
    </row>
    <row r="1527" spans="1:8" ht="12.75">
      <c r="A1527" s="2"/>
      <c r="C1527" s="2"/>
      <c r="D1527" s="5"/>
      <c r="E1527" s="10"/>
      <c r="F1527" s="8"/>
      <c r="G1527" s="10"/>
      <c r="H1527" s="8"/>
    </row>
    <row r="1528" spans="1:8" ht="12.75">
      <c r="A1528" s="2"/>
      <c r="C1528" s="2"/>
      <c r="D1528" s="5"/>
      <c r="E1528" s="10"/>
      <c r="F1528" s="8"/>
      <c r="G1528" s="10"/>
      <c r="H1528" s="8"/>
    </row>
    <row r="1529" spans="1:8" ht="12.75">
      <c r="A1529" s="2"/>
      <c r="C1529" s="2"/>
      <c r="D1529" s="5"/>
      <c r="E1529" s="10"/>
      <c r="F1529" s="8"/>
      <c r="G1529" s="10"/>
      <c r="H1529" s="8"/>
    </row>
    <row r="1530" spans="1:8" ht="12.75">
      <c r="A1530" s="2"/>
      <c r="C1530" s="2"/>
      <c r="D1530" s="5"/>
      <c r="E1530" s="10"/>
      <c r="F1530" s="8"/>
      <c r="G1530" s="10"/>
      <c r="H1530" s="8"/>
    </row>
    <row r="1531" spans="1:8" ht="12.75">
      <c r="A1531" s="2"/>
      <c r="C1531" s="2"/>
      <c r="D1531" s="5"/>
      <c r="E1531" s="10"/>
      <c r="F1531" s="8"/>
      <c r="G1531" s="10"/>
      <c r="H1531" s="8"/>
    </row>
    <row r="1532" spans="1:8" ht="12.75">
      <c r="A1532" s="2"/>
      <c r="C1532" s="2"/>
      <c r="D1532" s="5"/>
      <c r="E1532" s="10"/>
      <c r="F1532" s="8"/>
      <c r="G1532" s="10"/>
      <c r="H1532" s="8"/>
    </row>
    <row r="1533" spans="1:26" ht="12.75">
      <c r="A1533" s="2">
        <v>99</v>
      </c>
      <c r="B1533" s="11">
        <v>16</v>
      </c>
      <c r="C1533" s="2">
        <v>9</v>
      </c>
      <c r="D1533" s="5">
        <v>19</v>
      </c>
      <c r="E1533" s="10">
        <v>45</v>
      </c>
      <c r="F1533" s="8">
        <v>22</v>
      </c>
      <c r="G1533" s="10">
        <v>1</v>
      </c>
      <c r="H1533" s="8">
        <v>14</v>
      </c>
      <c r="I1533" s="11">
        <v>37</v>
      </c>
      <c r="J1533" s="11">
        <v>6</v>
      </c>
      <c r="K1533" s="11">
        <v>64</v>
      </c>
      <c r="L1533" s="11">
        <v>7</v>
      </c>
      <c r="M1533" s="11">
        <v>47</v>
      </c>
      <c r="N1533" s="11">
        <v>6</v>
      </c>
      <c r="O1533" s="11">
        <v>20</v>
      </c>
      <c r="P1533" s="11">
        <v>34</v>
      </c>
      <c r="Q1533" s="11">
        <v>47</v>
      </c>
      <c r="R1533" s="11">
        <v>6</v>
      </c>
      <c r="S1533" s="11">
        <v>20</v>
      </c>
      <c r="T1533" s="11">
        <v>28</v>
      </c>
      <c r="Z1533" s="11"/>
    </row>
    <row r="1534" spans="1:8" ht="12.75">
      <c r="A1534" s="2"/>
      <c r="C1534" s="2"/>
      <c r="D1534" s="5"/>
      <c r="E1534" s="10"/>
      <c r="F1534" s="8"/>
      <c r="G1534" s="10"/>
      <c r="H1534" s="8"/>
    </row>
    <row r="1535" spans="1:8" ht="12.75">
      <c r="A1535" s="2"/>
      <c r="C1535" s="2"/>
      <c r="D1535" s="5"/>
      <c r="E1535" s="10"/>
      <c r="F1535" s="8"/>
      <c r="G1535" s="10"/>
      <c r="H1535" s="8"/>
    </row>
    <row r="1536" spans="1:8" ht="12.75">
      <c r="A1536" s="2"/>
      <c r="C1536" s="2"/>
      <c r="D1536" s="5"/>
      <c r="E1536" s="10"/>
      <c r="F1536" s="8"/>
      <c r="G1536" s="10"/>
      <c r="H1536" s="8"/>
    </row>
    <row r="1537" spans="1:8" ht="12.75">
      <c r="A1537" s="2"/>
      <c r="C1537" s="2"/>
      <c r="D1537" s="5"/>
      <c r="E1537" s="10"/>
      <c r="F1537" s="8"/>
      <c r="G1537" s="10"/>
      <c r="H1537" s="8"/>
    </row>
    <row r="1538" spans="1:8" ht="12.75">
      <c r="A1538" s="2"/>
      <c r="C1538" s="2"/>
      <c r="D1538" s="5"/>
      <c r="E1538" s="10"/>
      <c r="F1538" s="8"/>
      <c r="G1538" s="10"/>
      <c r="H1538" s="8"/>
    </row>
    <row r="1539" spans="1:8" ht="12.75">
      <c r="A1539" s="2"/>
      <c r="C1539" s="2"/>
      <c r="D1539" s="5"/>
      <c r="E1539" s="10"/>
      <c r="F1539" s="8"/>
      <c r="G1539" s="10"/>
      <c r="H1539" s="8"/>
    </row>
    <row r="1540" spans="1:8" ht="12.75">
      <c r="A1540" s="2"/>
      <c r="C1540" s="2"/>
      <c r="D1540" s="5"/>
      <c r="E1540" s="10"/>
      <c r="F1540" s="8"/>
      <c r="G1540" s="10"/>
      <c r="H1540" s="8"/>
    </row>
    <row r="1541" spans="1:8" ht="12.75">
      <c r="A1541" s="2"/>
      <c r="C1541" s="2"/>
      <c r="D1541" s="5"/>
      <c r="E1541" s="10"/>
      <c r="F1541" s="8"/>
      <c r="G1541" s="10"/>
      <c r="H1541" s="8"/>
    </row>
    <row r="1542" spans="1:8" ht="12.75">
      <c r="A1542" s="2"/>
      <c r="C1542" s="2"/>
      <c r="D1542" s="5"/>
      <c r="E1542" s="10"/>
      <c r="F1542" s="8"/>
      <c r="G1542" s="10"/>
      <c r="H1542" s="8"/>
    </row>
    <row r="1543" spans="1:8" ht="12.75">
      <c r="A1543" s="2"/>
      <c r="C1543" s="2"/>
      <c r="D1543" s="5"/>
      <c r="E1543" s="10"/>
      <c r="F1543" s="8"/>
      <c r="G1543" s="10"/>
      <c r="H1543" s="8"/>
    </row>
    <row r="1544" spans="1:8" ht="12.75">
      <c r="A1544" s="2"/>
      <c r="C1544" s="2"/>
      <c r="D1544" s="5"/>
      <c r="E1544" s="10"/>
      <c r="F1544" s="8"/>
      <c r="G1544" s="10"/>
      <c r="H1544" s="8"/>
    </row>
    <row r="1545" spans="1:8" ht="12.75">
      <c r="A1545" s="2"/>
      <c r="C1545" s="2"/>
      <c r="D1545" s="5"/>
      <c r="E1545" s="10"/>
      <c r="F1545" s="8"/>
      <c r="G1545" s="10"/>
      <c r="H1545" s="8"/>
    </row>
    <row r="1546" spans="1:8" ht="12.75">
      <c r="A1546" s="2"/>
      <c r="C1546" s="2"/>
      <c r="D1546" s="5"/>
      <c r="E1546" s="10"/>
      <c r="F1546" s="8"/>
      <c r="G1546" s="10"/>
      <c r="H1546" s="8"/>
    </row>
    <row r="1547" spans="1:26" ht="12.75">
      <c r="A1547" s="2">
        <v>82</v>
      </c>
      <c r="B1547" s="11">
        <v>28</v>
      </c>
      <c r="C1547" s="2">
        <v>8</v>
      </c>
      <c r="D1547" s="5">
        <v>15</v>
      </c>
      <c r="E1547" s="10">
        <v>45</v>
      </c>
      <c r="F1547" s="8">
        <v>22</v>
      </c>
      <c r="G1547" s="10">
        <v>1</v>
      </c>
      <c r="H1547" s="8">
        <v>15</v>
      </c>
      <c r="I1547" s="11">
        <v>10</v>
      </c>
      <c r="J1547" s="11">
        <v>49</v>
      </c>
      <c r="K1547" s="11">
        <v>25</v>
      </c>
      <c r="L1547" s="11">
        <v>11</v>
      </c>
      <c r="M1547" s="11">
        <v>50</v>
      </c>
      <c r="N1547" s="11">
        <v>9</v>
      </c>
      <c r="O1547" s="11">
        <v>5</v>
      </c>
      <c r="P1547" s="11">
        <v>51</v>
      </c>
      <c r="Q1547" s="11">
        <v>55</v>
      </c>
      <c r="R1547" s="11">
        <v>10</v>
      </c>
      <c r="S1547" s="11">
        <v>5</v>
      </c>
      <c r="T1547" s="11">
        <v>41</v>
      </c>
      <c r="Z1547" s="11"/>
    </row>
    <row r="1548" spans="1:8" ht="12.75">
      <c r="A1548" s="2"/>
      <c r="C1548" s="2"/>
      <c r="D1548" s="5"/>
      <c r="E1548" s="10"/>
      <c r="F1548" s="8"/>
      <c r="G1548" s="10"/>
      <c r="H1548" s="8"/>
    </row>
    <row r="1549" spans="1:8" ht="12.75">
      <c r="A1549" s="2"/>
      <c r="C1549" s="2"/>
      <c r="D1549" s="5"/>
      <c r="E1549" s="10"/>
      <c r="F1549" s="8"/>
      <c r="G1549" s="10"/>
      <c r="H1549" s="8"/>
    </row>
    <row r="1550" spans="1:8" ht="12.75">
      <c r="A1550" s="2"/>
      <c r="C1550" s="2"/>
      <c r="D1550" s="5"/>
      <c r="E1550" s="10"/>
      <c r="F1550" s="8"/>
      <c r="G1550" s="10"/>
      <c r="H1550" s="8"/>
    </row>
    <row r="1551" spans="1:8" ht="12.75">
      <c r="A1551" s="2"/>
      <c r="C1551" s="2"/>
      <c r="D1551" s="5"/>
      <c r="E1551" s="10"/>
      <c r="F1551" s="8"/>
      <c r="G1551" s="10"/>
      <c r="H1551" s="8"/>
    </row>
    <row r="1552" spans="1:8" ht="12.75">
      <c r="A1552" s="2"/>
      <c r="C1552" s="2"/>
      <c r="D1552" s="5"/>
      <c r="E1552" s="10"/>
      <c r="F1552" s="8"/>
      <c r="G1552" s="10"/>
      <c r="H1552" s="8"/>
    </row>
    <row r="1553" spans="1:8" ht="12.75">
      <c r="A1553" s="2"/>
      <c r="C1553" s="2"/>
      <c r="D1553" s="5"/>
      <c r="E1553" s="10"/>
      <c r="F1553" s="8"/>
      <c r="G1553" s="10"/>
      <c r="H1553" s="8"/>
    </row>
    <row r="1554" spans="1:8" ht="12.75">
      <c r="A1554" s="2"/>
      <c r="C1554" s="2"/>
      <c r="D1554" s="5"/>
      <c r="E1554" s="10"/>
      <c r="F1554" s="8"/>
      <c r="G1554" s="10"/>
      <c r="H1554" s="8"/>
    </row>
    <row r="1555" spans="1:8" ht="12.75">
      <c r="A1555" s="2"/>
      <c r="C1555" s="2"/>
      <c r="D1555" s="5"/>
      <c r="E1555" s="10"/>
      <c r="F1555" s="8"/>
      <c r="G1555" s="10"/>
      <c r="H1555" s="8"/>
    </row>
    <row r="1556" spans="1:8" ht="12.75">
      <c r="A1556" s="2"/>
      <c r="C1556" s="2"/>
      <c r="D1556" s="5"/>
      <c r="E1556" s="10"/>
      <c r="F1556" s="8"/>
      <c r="G1556" s="10"/>
      <c r="H1556" s="8"/>
    </row>
    <row r="1557" spans="1:26" ht="12.75">
      <c r="A1557" s="2">
        <v>132</v>
      </c>
      <c r="B1557" s="11">
        <v>17</v>
      </c>
      <c r="C1557" s="2">
        <v>364</v>
      </c>
      <c r="D1557" s="5">
        <v>137</v>
      </c>
      <c r="E1557" s="10">
        <v>53</v>
      </c>
      <c r="F1557" s="8">
        <v>19</v>
      </c>
      <c r="G1557" s="10">
        <v>91</v>
      </c>
      <c r="H1557" s="8">
        <v>82</v>
      </c>
      <c r="I1557" s="11"/>
      <c r="J1557" s="11"/>
      <c r="K1557" s="11"/>
      <c r="L1557" s="11">
        <v>9</v>
      </c>
      <c r="M1557" s="11"/>
      <c r="N1557" s="11">
        <v>5</v>
      </c>
      <c r="O1557" s="11"/>
      <c r="P1557" s="11">
        <v>8</v>
      </c>
      <c r="Q1557" s="11"/>
      <c r="R1557" s="11">
        <v>8</v>
      </c>
      <c r="S1557" s="11"/>
      <c r="T1557" s="11">
        <v>7</v>
      </c>
      <c r="Z1557" s="11"/>
    </row>
    <row r="1558" spans="1:26" ht="12.75">
      <c r="A1558" s="2">
        <v>92</v>
      </c>
      <c r="B1558" s="11">
        <v>79</v>
      </c>
      <c r="C1558" s="2">
        <v>8</v>
      </c>
      <c r="D1558" s="5">
        <v>16</v>
      </c>
      <c r="E1558" s="10">
        <v>43</v>
      </c>
      <c r="F1558" s="8">
        <v>146</v>
      </c>
      <c r="G1558" s="10">
        <v>1</v>
      </c>
      <c r="H1558" s="8">
        <v>14</v>
      </c>
      <c r="I1558" s="11">
        <v>69</v>
      </c>
      <c r="J1558" s="11">
        <v>27</v>
      </c>
      <c r="K1558" s="11">
        <v>35</v>
      </c>
      <c r="L1558" s="11">
        <v>25</v>
      </c>
      <c r="M1558" s="11">
        <v>60</v>
      </c>
      <c r="N1558" s="11">
        <v>26</v>
      </c>
      <c r="O1558" s="11"/>
      <c r="P1558" s="11">
        <v>41</v>
      </c>
      <c r="Q1558" s="11">
        <v>37</v>
      </c>
      <c r="R1558" s="11">
        <v>51</v>
      </c>
      <c r="S1558" s="11"/>
      <c r="T1558" s="11">
        <v>38</v>
      </c>
      <c r="Z1558" s="11"/>
    </row>
    <row r="1559" spans="1:8" ht="12.75">
      <c r="A1559" s="2"/>
      <c r="C1559" s="2"/>
      <c r="D1559" s="5"/>
      <c r="E1559" s="10"/>
      <c r="F1559" s="8"/>
      <c r="G1559" s="10"/>
      <c r="H1559" s="8"/>
    </row>
    <row r="1560" spans="1:8" ht="12.75">
      <c r="A1560" s="2"/>
      <c r="C1560" s="2"/>
      <c r="D1560" s="5"/>
      <c r="E1560" s="10"/>
      <c r="F1560" s="8"/>
      <c r="G1560" s="10"/>
      <c r="H1560" s="8"/>
    </row>
    <row r="1561" spans="1:8" ht="12.75">
      <c r="A1561" s="2"/>
      <c r="C1561" s="2"/>
      <c r="D1561" s="5"/>
      <c r="E1561" s="10"/>
      <c r="F1561" s="8"/>
      <c r="G1561" s="10"/>
      <c r="H1561" s="8"/>
    </row>
    <row r="1562" spans="1:8" ht="12.75">
      <c r="A1562" s="2"/>
      <c r="C1562" s="2"/>
      <c r="D1562" s="5"/>
      <c r="E1562" s="10"/>
      <c r="F1562" s="8"/>
      <c r="G1562" s="10"/>
      <c r="H1562" s="8"/>
    </row>
    <row r="1563" spans="1:8" ht="12.75">
      <c r="A1563" s="2"/>
      <c r="C1563" s="2"/>
      <c r="D1563" s="5"/>
      <c r="E1563" s="10"/>
      <c r="F1563" s="8"/>
      <c r="G1563" s="10"/>
      <c r="H1563" s="8"/>
    </row>
    <row r="1564" spans="1:8" ht="12.75">
      <c r="A1564" s="2"/>
      <c r="C1564" s="2"/>
      <c r="D1564" s="5"/>
      <c r="E1564" s="10"/>
      <c r="F1564" s="8"/>
      <c r="G1564" s="10"/>
      <c r="H1564" s="8"/>
    </row>
    <row r="1565" spans="1:26" ht="12.75">
      <c r="A1565" s="2">
        <v>92</v>
      </c>
      <c r="B1565" s="11">
        <v>79</v>
      </c>
      <c r="C1565" s="2">
        <v>8</v>
      </c>
      <c r="D1565" s="5">
        <v>16</v>
      </c>
      <c r="E1565" s="10">
        <v>43</v>
      </c>
      <c r="F1565" s="8">
        <v>146</v>
      </c>
      <c r="G1565" s="10">
        <v>1</v>
      </c>
      <c r="H1565" s="8">
        <v>14</v>
      </c>
      <c r="I1565" s="11">
        <v>69</v>
      </c>
      <c r="J1565" s="11">
        <v>27</v>
      </c>
      <c r="K1565" s="11">
        <v>36</v>
      </c>
      <c r="L1565" s="11">
        <v>25</v>
      </c>
      <c r="M1565" s="11">
        <v>61</v>
      </c>
      <c r="N1565" s="11">
        <v>26</v>
      </c>
      <c r="O1565" s="11"/>
      <c r="P1565" s="11">
        <v>41</v>
      </c>
      <c r="Q1565" s="11">
        <v>37</v>
      </c>
      <c r="R1565" s="11">
        <v>51</v>
      </c>
      <c r="S1565" s="11"/>
      <c r="T1565" s="11">
        <v>38</v>
      </c>
      <c r="Z1565" s="11"/>
    </row>
    <row r="1566" spans="1:8" ht="12.75">
      <c r="A1566" s="2"/>
      <c r="C1566" s="2"/>
      <c r="D1566" s="5"/>
      <c r="E1566" s="10"/>
      <c r="F1566" s="8"/>
      <c r="G1566" s="10"/>
      <c r="H1566" s="8"/>
    </row>
    <row r="1567" spans="1:8" ht="12.75">
      <c r="A1567" s="2"/>
      <c r="C1567" s="2"/>
      <c r="D1567" s="5"/>
      <c r="E1567" s="10"/>
      <c r="F1567" s="8"/>
      <c r="G1567" s="10"/>
      <c r="H1567" s="8"/>
    </row>
    <row r="1568" spans="1:8" ht="12.75">
      <c r="A1568" s="2"/>
      <c r="C1568" s="2"/>
      <c r="D1568" s="5"/>
      <c r="E1568" s="10"/>
      <c r="F1568" s="8"/>
      <c r="G1568" s="10"/>
      <c r="H1568" s="8"/>
    </row>
    <row r="1569" spans="1:8" ht="12.75">
      <c r="A1569" s="2"/>
      <c r="C1569" s="2"/>
      <c r="D1569" s="5"/>
      <c r="E1569" s="10"/>
      <c r="F1569" s="8"/>
      <c r="G1569" s="10"/>
      <c r="H1569" s="8"/>
    </row>
    <row r="1570" spans="1:8" ht="12.75">
      <c r="A1570" s="2"/>
      <c r="C1570" s="2"/>
      <c r="D1570" s="5"/>
      <c r="E1570" s="10"/>
      <c r="F1570" s="8"/>
      <c r="G1570" s="10"/>
      <c r="H1570" s="8"/>
    </row>
    <row r="1571" spans="1:8" ht="12.75">
      <c r="A1571" s="2"/>
      <c r="C1571" s="2"/>
      <c r="D1571" s="5"/>
      <c r="E1571" s="10"/>
      <c r="F1571" s="8"/>
      <c r="G1571" s="10"/>
      <c r="H1571" s="8"/>
    </row>
    <row r="1572" spans="1:26" ht="12.75">
      <c r="A1572" s="2">
        <v>105</v>
      </c>
      <c r="B1572" s="11">
        <v>79</v>
      </c>
      <c r="C1572" s="2">
        <v>8</v>
      </c>
      <c r="D1572" s="5">
        <v>16</v>
      </c>
      <c r="E1572" s="10">
        <v>43</v>
      </c>
      <c r="F1572" s="8">
        <v>146</v>
      </c>
      <c r="G1572" s="10">
        <v>1</v>
      </c>
      <c r="H1572" s="8">
        <v>14</v>
      </c>
      <c r="I1572" s="11">
        <v>76</v>
      </c>
      <c r="J1572" s="11">
        <v>29</v>
      </c>
      <c r="K1572" s="11">
        <v>41</v>
      </c>
      <c r="L1572" s="11">
        <v>28</v>
      </c>
      <c r="M1572" s="11">
        <v>66</v>
      </c>
      <c r="N1572" s="11">
        <v>29</v>
      </c>
      <c r="O1572" s="11"/>
      <c r="P1572" s="11">
        <v>41</v>
      </c>
      <c r="Q1572" s="11">
        <v>36</v>
      </c>
      <c r="R1572" s="11">
        <v>56</v>
      </c>
      <c r="S1572" s="11"/>
      <c r="T1572" s="11">
        <v>42</v>
      </c>
      <c r="Z1572" s="11"/>
    </row>
    <row r="1573" spans="1:8" ht="12.75">
      <c r="A1573" s="2"/>
      <c r="C1573" s="2"/>
      <c r="D1573" s="5"/>
      <c r="E1573" s="10"/>
      <c r="F1573" s="8"/>
      <c r="G1573" s="10"/>
      <c r="H1573" s="8"/>
    </row>
    <row r="1574" spans="1:8" ht="12.75">
      <c r="A1574" s="2"/>
      <c r="C1574" s="2"/>
      <c r="D1574" s="5"/>
      <c r="E1574" s="10"/>
      <c r="F1574" s="8"/>
      <c r="G1574" s="10"/>
      <c r="H1574" s="8"/>
    </row>
    <row r="1575" spans="1:8" ht="12.75">
      <c r="A1575" s="2"/>
      <c r="C1575" s="2"/>
      <c r="D1575" s="5"/>
      <c r="E1575" s="10"/>
      <c r="F1575" s="8"/>
      <c r="G1575" s="10"/>
      <c r="H1575" s="8"/>
    </row>
    <row r="1576" spans="1:8" ht="12.75">
      <c r="A1576" s="2"/>
      <c r="C1576" s="2"/>
      <c r="D1576" s="5"/>
      <c r="E1576" s="10"/>
      <c r="F1576" s="8"/>
      <c r="G1576" s="10"/>
      <c r="H1576" s="8"/>
    </row>
    <row r="1577" spans="1:8" ht="12.75">
      <c r="A1577" s="2"/>
      <c r="C1577" s="2"/>
      <c r="D1577" s="5"/>
      <c r="E1577" s="10"/>
      <c r="F1577" s="8"/>
      <c r="G1577" s="10"/>
      <c r="H1577" s="8"/>
    </row>
    <row r="1578" spans="1:8" ht="12.75">
      <c r="A1578" s="2"/>
      <c r="C1578" s="2"/>
      <c r="D1578" s="5"/>
      <c r="E1578" s="10"/>
      <c r="F1578" s="8"/>
      <c r="G1578" s="10"/>
      <c r="H1578" s="8"/>
    </row>
    <row r="1579" spans="1:26" ht="12.75">
      <c r="A1579" s="2">
        <v>105</v>
      </c>
      <c r="B1579" s="11">
        <v>79</v>
      </c>
      <c r="C1579" s="2">
        <v>8</v>
      </c>
      <c r="D1579" s="5">
        <v>16</v>
      </c>
      <c r="E1579" s="10">
        <v>43</v>
      </c>
      <c r="F1579" s="8">
        <v>146</v>
      </c>
      <c r="G1579" s="10">
        <v>1</v>
      </c>
      <c r="H1579" s="8">
        <v>14</v>
      </c>
      <c r="I1579" s="11">
        <v>76</v>
      </c>
      <c r="J1579" s="11">
        <v>29</v>
      </c>
      <c r="K1579" s="11">
        <v>42</v>
      </c>
      <c r="L1579" s="11">
        <v>28</v>
      </c>
      <c r="M1579" s="11">
        <v>67</v>
      </c>
      <c r="N1579" s="11">
        <v>29</v>
      </c>
      <c r="O1579" s="11"/>
      <c r="P1579" s="11">
        <v>41</v>
      </c>
      <c r="Q1579" s="11">
        <v>36</v>
      </c>
      <c r="R1579" s="11">
        <v>56</v>
      </c>
      <c r="S1579" s="11"/>
      <c r="T1579" s="11">
        <v>42</v>
      </c>
      <c r="Z1579" s="11"/>
    </row>
    <row r="1580" spans="1:8" ht="12.75">
      <c r="A1580" s="2"/>
      <c r="C1580" s="2"/>
      <c r="D1580" s="5"/>
      <c r="E1580" s="10"/>
      <c r="F1580" s="8"/>
      <c r="G1580" s="10"/>
      <c r="H1580" s="8"/>
    </row>
    <row r="1581" spans="1:8" ht="12.75">
      <c r="A1581" s="2"/>
      <c r="C1581" s="2"/>
      <c r="D1581" s="5"/>
      <c r="E1581" s="10"/>
      <c r="F1581" s="8"/>
      <c r="G1581" s="10"/>
      <c r="H1581" s="8"/>
    </row>
    <row r="1582" spans="1:8" ht="12.75">
      <c r="A1582" s="2"/>
      <c r="C1582" s="2"/>
      <c r="D1582" s="5"/>
      <c r="E1582" s="10"/>
      <c r="F1582" s="8"/>
      <c r="G1582" s="10"/>
      <c r="H1582" s="8"/>
    </row>
    <row r="1583" spans="1:8" ht="12.75">
      <c r="A1583" s="2"/>
      <c r="C1583" s="2"/>
      <c r="D1583" s="5"/>
      <c r="E1583" s="10"/>
      <c r="F1583" s="8"/>
      <c r="G1583" s="10"/>
      <c r="H1583" s="8"/>
    </row>
    <row r="1584" spans="1:8" ht="12.75">
      <c r="A1584" s="2"/>
      <c r="C1584" s="2"/>
      <c r="D1584" s="5"/>
      <c r="E1584" s="10"/>
      <c r="F1584" s="8"/>
      <c r="G1584" s="10"/>
      <c r="H1584" s="8"/>
    </row>
    <row r="1585" spans="1:8" ht="12.75">
      <c r="A1585" s="2"/>
      <c r="C1585" s="2"/>
      <c r="D1585" s="5"/>
      <c r="E1585" s="10"/>
      <c r="F1585" s="8"/>
      <c r="G1585" s="10"/>
      <c r="H1585" s="8"/>
    </row>
    <row r="1586" spans="1:26" ht="12.75">
      <c r="A1586" s="2">
        <v>105</v>
      </c>
      <c r="B1586" s="11">
        <v>15</v>
      </c>
      <c r="C1586" s="2">
        <v>273</v>
      </c>
      <c r="D1586" s="5">
        <v>364</v>
      </c>
      <c r="E1586" s="10">
        <v>45</v>
      </c>
      <c r="F1586" s="8">
        <v>154</v>
      </c>
      <c r="G1586" s="10">
        <v>21</v>
      </c>
      <c r="H1586" s="8">
        <v>15</v>
      </c>
      <c r="I1586" s="11">
        <v>2</v>
      </c>
      <c r="J1586" s="11"/>
      <c r="K1586" s="11">
        <v>3</v>
      </c>
      <c r="L1586" s="11"/>
      <c r="M1586" s="11">
        <v>7</v>
      </c>
      <c r="N1586" s="11">
        <v>27</v>
      </c>
      <c r="O1586" s="11"/>
      <c r="P1586" s="11">
        <v>72</v>
      </c>
      <c r="Q1586" s="11">
        <v>6</v>
      </c>
      <c r="R1586" s="11">
        <v>65</v>
      </c>
      <c r="S1586" s="11"/>
      <c r="T1586" s="11">
        <v>59</v>
      </c>
      <c r="Z1586" s="11"/>
    </row>
    <row r="1587" spans="1:8" ht="12.75">
      <c r="A1587" s="2"/>
      <c r="C1587" s="2"/>
      <c r="D1587" s="5"/>
      <c r="E1587" s="10"/>
      <c r="F1587" s="8"/>
      <c r="G1587" s="10"/>
      <c r="H1587" s="8"/>
    </row>
    <row r="1588" spans="1:8" ht="12.75">
      <c r="A1588" s="2"/>
      <c r="C1588" s="2"/>
      <c r="D1588" s="5"/>
      <c r="E1588" s="10"/>
      <c r="F1588" s="8"/>
      <c r="G1588" s="10"/>
      <c r="H1588" s="8"/>
    </row>
    <row r="1589" spans="1:8" ht="12.75">
      <c r="A1589" s="2"/>
      <c r="C1589" s="2"/>
      <c r="D1589" s="5"/>
      <c r="E1589" s="10"/>
      <c r="F1589" s="8"/>
      <c r="G1589" s="10"/>
      <c r="H1589" s="8"/>
    </row>
    <row r="1590" spans="1:8" ht="12.75">
      <c r="A1590" s="2"/>
      <c r="C1590" s="2"/>
      <c r="D1590" s="5"/>
      <c r="E1590" s="10"/>
      <c r="F1590" s="8"/>
      <c r="G1590" s="10"/>
      <c r="H1590" s="8"/>
    </row>
    <row r="1591" spans="1:8" ht="12.75">
      <c r="A1591" s="2"/>
      <c r="C1591" s="2"/>
      <c r="D1591" s="5"/>
      <c r="E1591" s="10"/>
      <c r="F1591" s="8"/>
      <c r="G1591" s="10"/>
      <c r="H1591" s="8"/>
    </row>
    <row r="1592" spans="1:26" ht="12.75">
      <c r="A1592" s="2">
        <v>95</v>
      </c>
      <c r="B1592" s="11">
        <v>38</v>
      </c>
      <c r="C1592" s="2">
        <v>7</v>
      </c>
      <c r="D1592" s="5">
        <v>15</v>
      </c>
      <c r="E1592" s="10">
        <v>113</v>
      </c>
      <c r="F1592" s="8">
        <v>169</v>
      </c>
      <c r="G1592" s="10">
        <v>1</v>
      </c>
      <c r="H1592" s="8">
        <v>9</v>
      </c>
      <c r="I1592" s="11">
        <v>20</v>
      </c>
      <c r="J1592" s="11">
        <v>27</v>
      </c>
      <c r="K1592" s="11">
        <v>23</v>
      </c>
      <c r="L1592" s="11">
        <v>46</v>
      </c>
      <c r="M1592" s="11">
        <v>54</v>
      </c>
      <c r="N1592" s="11">
        <v>23</v>
      </c>
      <c r="O1592" s="11">
        <v>7</v>
      </c>
      <c r="P1592" s="11">
        <v>32</v>
      </c>
      <c r="Q1592" s="11">
        <v>20</v>
      </c>
      <c r="R1592" s="11">
        <v>36</v>
      </c>
      <c r="S1592" s="11">
        <v>7</v>
      </c>
      <c r="T1592" s="11">
        <v>28</v>
      </c>
      <c r="Z1592" s="11"/>
    </row>
    <row r="1593" spans="1:8" ht="12.75">
      <c r="A1593" s="2"/>
      <c r="C1593" s="2"/>
      <c r="D1593" s="5"/>
      <c r="E1593" s="10"/>
      <c r="F1593" s="8"/>
      <c r="G1593" s="10"/>
      <c r="H1593" s="8"/>
    </row>
    <row r="1594" spans="1:8" ht="12.75">
      <c r="A1594" s="2"/>
      <c r="C1594" s="2"/>
      <c r="D1594" s="5"/>
      <c r="E1594" s="10"/>
      <c r="F1594" s="8"/>
      <c r="G1594" s="10"/>
      <c r="H1594" s="8"/>
    </row>
    <row r="1595" spans="1:8" ht="12.75">
      <c r="A1595" s="2"/>
      <c r="C1595" s="2"/>
      <c r="D1595" s="5"/>
      <c r="E1595" s="10"/>
      <c r="F1595" s="8"/>
      <c r="G1595" s="10"/>
      <c r="H1595" s="8"/>
    </row>
    <row r="1596" spans="1:8" ht="12.75">
      <c r="A1596" s="2"/>
      <c r="C1596" s="2"/>
      <c r="D1596" s="5"/>
      <c r="E1596" s="10"/>
      <c r="F1596" s="8"/>
      <c r="G1596" s="10"/>
      <c r="H1596" s="8"/>
    </row>
    <row r="1597" spans="1:8" ht="12.75">
      <c r="A1597" s="2"/>
      <c r="C1597" s="2"/>
      <c r="D1597" s="5"/>
      <c r="E1597" s="10"/>
      <c r="F1597" s="8"/>
      <c r="G1597" s="10"/>
      <c r="H1597" s="8"/>
    </row>
    <row r="1598" spans="1:8" ht="12.75">
      <c r="A1598" s="2"/>
      <c r="C1598" s="2"/>
      <c r="D1598" s="5"/>
      <c r="E1598" s="10"/>
      <c r="F1598" s="8"/>
      <c r="G1598" s="10"/>
      <c r="H1598" s="8"/>
    </row>
    <row r="1599" spans="1:8" ht="12.75">
      <c r="A1599" s="2"/>
      <c r="C1599" s="2"/>
      <c r="D1599" s="5"/>
      <c r="E1599" s="10"/>
      <c r="F1599" s="8"/>
      <c r="G1599" s="10"/>
      <c r="H1599" s="8"/>
    </row>
    <row r="1600" spans="1:8" ht="12.75">
      <c r="A1600" s="2"/>
      <c r="C1600" s="2"/>
      <c r="D1600" s="5"/>
      <c r="E1600" s="10"/>
      <c r="F1600" s="8"/>
      <c r="G1600" s="10"/>
      <c r="H1600" s="8"/>
    </row>
    <row r="1601" spans="1:8" ht="12.75">
      <c r="A1601" s="2"/>
      <c r="C1601" s="2"/>
      <c r="D1601" s="5"/>
      <c r="E1601" s="10"/>
      <c r="F1601" s="8"/>
      <c r="G1601" s="10"/>
      <c r="H1601" s="8"/>
    </row>
    <row r="1602" spans="1:26" ht="12.75">
      <c r="A1602" s="2">
        <v>124</v>
      </c>
      <c r="B1602" s="11">
        <v>19</v>
      </c>
      <c r="C1602" s="2">
        <v>7</v>
      </c>
      <c r="D1602" s="5">
        <v>15</v>
      </c>
      <c r="E1602" s="10">
        <v>113</v>
      </c>
      <c r="F1602" s="8">
        <v>169</v>
      </c>
      <c r="G1602" s="10">
        <v>1</v>
      </c>
      <c r="H1602" s="8">
        <v>9</v>
      </c>
      <c r="I1602" s="11">
        <v>12</v>
      </c>
      <c r="J1602" s="11">
        <v>16</v>
      </c>
      <c r="K1602" s="11">
        <v>13</v>
      </c>
      <c r="L1602" s="11">
        <v>27</v>
      </c>
      <c r="M1602" s="11">
        <v>82</v>
      </c>
      <c r="N1602" s="11">
        <v>31</v>
      </c>
      <c r="O1602" s="11">
        <v>5</v>
      </c>
      <c r="P1602" s="11">
        <v>17</v>
      </c>
      <c r="Q1602" s="11">
        <v>11</v>
      </c>
      <c r="R1602" s="11">
        <v>65</v>
      </c>
      <c r="S1602" s="11">
        <v>5</v>
      </c>
      <c r="T1602" s="11">
        <v>18</v>
      </c>
      <c r="Z1602" s="11"/>
    </row>
    <row r="1603" spans="1:8" ht="12.75">
      <c r="A1603" s="2"/>
      <c r="C1603" s="2"/>
      <c r="D1603" s="5"/>
      <c r="E1603" s="10"/>
      <c r="F1603" s="8"/>
      <c r="G1603" s="10"/>
      <c r="H1603" s="8"/>
    </row>
    <row r="1604" spans="1:8" ht="12.75">
      <c r="A1604" s="2"/>
      <c r="C1604" s="2"/>
      <c r="D1604" s="5"/>
      <c r="E1604" s="10"/>
      <c r="F1604" s="8"/>
      <c r="G1604" s="10"/>
      <c r="H1604" s="8"/>
    </row>
    <row r="1605" spans="1:8" ht="12.75">
      <c r="A1605" s="2"/>
      <c r="C1605" s="2"/>
      <c r="D1605" s="5"/>
      <c r="E1605" s="10"/>
      <c r="F1605" s="8"/>
      <c r="G1605" s="10"/>
      <c r="H1605" s="8"/>
    </row>
    <row r="1606" spans="1:8" ht="12.75">
      <c r="A1606" s="2"/>
      <c r="C1606" s="2"/>
      <c r="D1606" s="5"/>
      <c r="E1606" s="10"/>
      <c r="F1606" s="8"/>
      <c r="G1606" s="10"/>
      <c r="H1606" s="8"/>
    </row>
    <row r="1607" spans="1:8" ht="12.75">
      <c r="A1607" s="2"/>
      <c r="C1607" s="2"/>
      <c r="D1607" s="5"/>
      <c r="E1607" s="10"/>
      <c r="F1607" s="8"/>
      <c r="G1607" s="10"/>
      <c r="H1607" s="8"/>
    </row>
    <row r="1608" spans="1:8" ht="12.75">
      <c r="A1608" s="2"/>
      <c r="C1608" s="2"/>
      <c r="D1608" s="5"/>
      <c r="E1608" s="10"/>
      <c r="F1608" s="8"/>
      <c r="G1608" s="10"/>
      <c r="H1608" s="8"/>
    </row>
    <row r="1609" spans="1:8" ht="12.75">
      <c r="A1609" s="2"/>
      <c r="C1609" s="2"/>
      <c r="D1609" s="5"/>
      <c r="E1609" s="10"/>
      <c r="F1609" s="8"/>
      <c r="G1609" s="10"/>
      <c r="H1609" s="8"/>
    </row>
    <row r="1610" spans="1:8" ht="12.75">
      <c r="A1610" s="2"/>
      <c r="C1610" s="2"/>
      <c r="D1610" s="5"/>
      <c r="E1610" s="10"/>
      <c r="F1610" s="8"/>
      <c r="G1610" s="10"/>
      <c r="H1610" s="8"/>
    </row>
    <row r="1611" spans="1:8" ht="12.75">
      <c r="A1611" s="2"/>
      <c r="C1611" s="2"/>
      <c r="D1611" s="5"/>
      <c r="E1611" s="10"/>
      <c r="F1611" s="8"/>
      <c r="G1611" s="10"/>
      <c r="H1611" s="8"/>
    </row>
    <row r="1612" spans="1:26" ht="12.75">
      <c r="A1612" s="2">
        <v>95</v>
      </c>
      <c r="B1612" s="11">
        <v>126</v>
      </c>
      <c r="C1612" s="2">
        <v>6</v>
      </c>
      <c r="D1612" s="5">
        <v>14</v>
      </c>
      <c r="E1612" s="10">
        <v>73</v>
      </c>
      <c r="F1612" s="8">
        <v>203</v>
      </c>
      <c r="G1612" s="10">
        <v>1</v>
      </c>
      <c r="H1612" s="8">
        <v>9</v>
      </c>
      <c r="I1612" s="11"/>
      <c r="J1612" s="11">
        <v>44</v>
      </c>
      <c r="K1612" s="11"/>
      <c r="L1612" s="11">
        <v>43</v>
      </c>
      <c r="M1612" s="11"/>
      <c r="N1612" s="11">
        <v>31</v>
      </c>
      <c r="O1612" s="11"/>
      <c r="P1612" s="11">
        <v>65</v>
      </c>
      <c r="Q1612" s="11">
        <v>53</v>
      </c>
      <c r="R1612" s="11">
        <v>217</v>
      </c>
      <c r="S1612" s="11"/>
      <c r="T1612" s="11">
        <v>131</v>
      </c>
      <c r="Z1612" s="11"/>
    </row>
    <row r="1613" spans="1:8" ht="12.75">
      <c r="A1613" s="2"/>
      <c r="C1613" s="2"/>
      <c r="D1613" s="5"/>
      <c r="E1613" s="10"/>
      <c r="F1613" s="8"/>
      <c r="G1613" s="10"/>
      <c r="H1613" s="8"/>
    </row>
    <row r="1614" spans="1:8" ht="12.75">
      <c r="A1614" s="2"/>
      <c r="C1614" s="2"/>
      <c r="D1614" s="5"/>
      <c r="E1614" s="10"/>
      <c r="F1614" s="8"/>
      <c r="G1614" s="10"/>
      <c r="H1614" s="8"/>
    </row>
    <row r="1615" spans="1:8" ht="12.75">
      <c r="A1615" s="2"/>
      <c r="C1615" s="2"/>
      <c r="D1615" s="5"/>
      <c r="E1615" s="10"/>
      <c r="F1615" s="8"/>
      <c r="G1615" s="10"/>
      <c r="H1615" s="8"/>
    </row>
    <row r="1616" spans="1:8" ht="12.75">
      <c r="A1616" s="2"/>
      <c r="C1616" s="2"/>
      <c r="D1616" s="5"/>
      <c r="E1616" s="10"/>
      <c r="F1616" s="8"/>
      <c r="G1616" s="10"/>
      <c r="H1616" s="8"/>
    </row>
    <row r="1617" spans="1:8" ht="12.75">
      <c r="A1617" s="2"/>
      <c r="C1617" s="2"/>
      <c r="D1617" s="5"/>
      <c r="E1617" s="10"/>
      <c r="F1617" s="8"/>
      <c r="G1617" s="10"/>
      <c r="H1617" s="8"/>
    </row>
    <row r="1618" spans="1:8" ht="12.75">
      <c r="A1618" s="2"/>
      <c r="C1618" s="2"/>
      <c r="D1618" s="5"/>
      <c r="E1618" s="10"/>
      <c r="F1618" s="8"/>
      <c r="G1618" s="10"/>
      <c r="H1618" s="8"/>
    </row>
    <row r="1619" spans="1:26" ht="12.75">
      <c r="A1619" s="2">
        <v>31</v>
      </c>
      <c r="B1619" s="11">
        <v>5</v>
      </c>
      <c r="C1619" s="2">
        <v>8</v>
      </c>
      <c r="D1619" s="5">
        <v>17</v>
      </c>
      <c r="E1619" s="10">
        <v>47</v>
      </c>
      <c r="F1619" s="8">
        <v>14</v>
      </c>
      <c r="G1619" s="10">
        <v>1</v>
      </c>
      <c r="H1619" s="8">
        <v>10</v>
      </c>
      <c r="I1619" s="11">
        <v>56</v>
      </c>
      <c r="J1619" s="11">
        <v>4</v>
      </c>
      <c r="K1619" s="11">
        <v>1</v>
      </c>
      <c r="L1619" s="11">
        <v>4</v>
      </c>
      <c r="M1619" s="11">
        <v>77</v>
      </c>
      <c r="N1619" s="11">
        <v>4</v>
      </c>
      <c r="O1619" s="11">
        <v>36</v>
      </c>
      <c r="P1619" s="11">
        <v>3</v>
      </c>
      <c r="Q1619" s="11">
        <v>25</v>
      </c>
      <c r="R1619" s="11">
        <v>3</v>
      </c>
      <c r="S1619" s="11">
        <v>36</v>
      </c>
      <c r="T1619" s="11">
        <v>3</v>
      </c>
      <c r="Z1619" s="11"/>
    </row>
    <row r="1620" spans="1:8" ht="12.75">
      <c r="A1620" s="2"/>
      <c r="C1620" s="2"/>
      <c r="D1620" s="5"/>
      <c r="E1620" s="10"/>
      <c r="F1620" s="8"/>
      <c r="G1620" s="10"/>
      <c r="H1620" s="8"/>
    </row>
    <row r="1621" spans="1:8" ht="12.75">
      <c r="A1621" s="2"/>
      <c r="C1621" s="2"/>
      <c r="D1621" s="5"/>
      <c r="E1621" s="10"/>
      <c r="F1621" s="8"/>
      <c r="G1621" s="10"/>
      <c r="H1621" s="8"/>
    </row>
    <row r="1622" spans="1:8" ht="12.75">
      <c r="A1622" s="2"/>
      <c r="C1622" s="2"/>
      <c r="D1622" s="5"/>
      <c r="E1622" s="10"/>
      <c r="F1622" s="8"/>
      <c r="G1622" s="10"/>
      <c r="H1622" s="8"/>
    </row>
    <row r="1623" spans="1:8" ht="12.75">
      <c r="A1623" s="2"/>
      <c r="C1623" s="2"/>
      <c r="D1623" s="5"/>
      <c r="E1623" s="10"/>
      <c r="F1623" s="8"/>
      <c r="G1623" s="10"/>
      <c r="H1623" s="8"/>
    </row>
    <row r="1624" spans="1:8" ht="12.75">
      <c r="A1624" s="2"/>
      <c r="C1624" s="2"/>
      <c r="D1624" s="5"/>
      <c r="E1624" s="10"/>
      <c r="F1624" s="8"/>
      <c r="G1624" s="10"/>
      <c r="H1624" s="8"/>
    </row>
    <row r="1625" spans="1:8" ht="12.75">
      <c r="A1625" s="2"/>
      <c r="C1625" s="2"/>
      <c r="D1625" s="5"/>
      <c r="E1625" s="10"/>
      <c r="F1625" s="8"/>
      <c r="G1625" s="10"/>
      <c r="H1625" s="8"/>
    </row>
    <row r="1626" spans="1:8" ht="12.75">
      <c r="A1626" s="2"/>
      <c r="C1626" s="2"/>
      <c r="D1626" s="5"/>
      <c r="E1626" s="10"/>
      <c r="F1626" s="8"/>
      <c r="G1626" s="10"/>
      <c r="H1626" s="8"/>
    </row>
    <row r="1627" spans="1:8" ht="12.75">
      <c r="A1627" s="2"/>
      <c r="C1627" s="2"/>
      <c r="D1627" s="5"/>
      <c r="E1627" s="10"/>
      <c r="F1627" s="8"/>
      <c r="G1627" s="10"/>
      <c r="H1627" s="8"/>
    </row>
    <row r="1628" spans="1:8" ht="12.75">
      <c r="A1628" s="2"/>
      <c r="C1628" s="2"/>
      <c r="D1628" s="5"/>
      <c r="E1628" s="10"/>
      <c r="F1628" s="8"/>
      <c r="G1628" s="10"/>
      <c r="H1628" s="8"/>
    </row>
    <row r="1629" spans="1:8" ht="12.75">
      <c r="A1629" s="2"/>
      <c r="C1629" s="2"/>
      <c r="D1629" s="5"/>
      <c r="E1629" s="10"/>
      <c r="F1629" s="8"/>
      <c r="G1629" s="10"/>
      <c r="H1629" s="8"/>
    </row>
    <row r="1630" spans="1:8" ht="12.75">
      <c r="A1630" s="2"/>
      <c r="C1630" s="2"/>
      <c r="D1630" s="5"/>
      <c r="E1630" s="10"/>
      <c r="F1630" s="8"/>
      <c r="G1630" s="10"/>
      <c r="H1630" s="8"/>
    </row>
    <row r="1631" spans="1:8" ht="12.75">
      <c r="A1631" s="2"/>
      <c r="C1631" s="2"/>
      <c r="D1631" s="5"/>
      <c r="E1631" s="10"/>
      <c r="F1631" s="8"/>
      <c r="G1631" s="10"/>
      <c r="H1631" s="8"/>
    </row>
    <row r="1632" spans="1:8" ht="12.75">
      <c r="A1632" s="2"/>
      <c r="C1632" s="2"/>
      <c r="D1632" s="5"/>
      <c r="E1632" s="10"/>
      <c r="F1632" s="8"/>
      <c r="G1632" s="10"/>
      <c r="H1632" s="8"/>
    </row>
    <row r="1633" spans="1:8" ht="12.75">
      <c r="A1633" s="2"/>
      <c r="C1633" s="2"/>
      <c r="D1633" s="5"/>
      <c r="E1633" s="10"/>
      <c r="F1633" s="8"/>
      <c r="G1633" s="10"/>
      <c r="H1633" s="8"/>
    </row>
    <row r="1634" spans="1:26" ht="12.75">
      <c r="A1634" s="2">
        <v>12</v>
      </c>
      <c r="B1634" s="11">
        <v>3</v>
      </c>
      <c r="C1634" s="2">
        <v>373</v>
      </c>
      <c r="D1634" s="5">
        <v>394</v>
      </c>
      <c r="E1634" s="10">
        <v>40</v>
      </c>
      <c r="F1634" s="8">
        <v>12</v>
      </c>
      <c r="G1634" s="10">
        <v>31</v>
      </c>
      <c r="H1634" s="8">
        <v>2</v>
      </c>
      <c r="I1634" s="11">
        <v>10</v>
      </c>
      <c r="J1634" s="11"/>
      <c r="K1634" s="11">
        <v>10</v>
      </c>
      <c r="L1634" s="11"/>
      <c r="M1634" s="11"/>
      <c r="N1634" s="11">
        <v>3</v>
      </c>
      <c r="O1634" s="11"/>
      <c r="P1634" s="11">
        <v>3</v>
      </c>
      <c r="Q1634" s="11"/>
      <c r="R1634" s="11">
        <v>3</v>
      </c>
      <c r="S1634" s="11"/>
      <c r="T1634" s="11">
        <v>3</v>
      </c>
      <c r="Z1634" s="11"/>
    </row>
    <row r="1635" spans="1:8" ht="12.75">
      <c r="A1635" s="2"/>
      <c r="C1635" s="2"/>
      <c r="D1635" s="5"/>
      <c r="E1635" s="10"/>
      <c r="F1635" s="8"/>
      <c r="G1635" s="10"/>
      <c r="H1635" s="8"/>
    </row>
    <row r="1636" spans="1:8" ht="12.75">
      <c r="A1636" s="2"/>
      <c r="C1636" s="2"/>
      <c r="D1636" s="5"/>
      <c r="E1636" s="10"/>
      <c r="F1636" s="8"/>
      <c r="G1636" s="10"/>
      <c r="H1636" s="8"/>
    </row>
    <row r="1637" spans="1:26" ht="12.75">
      <c r="A1637" s="2">
        <v>74</v>
      </c>
      <c r="B1637" s="11">
        <v>10</v>
      </c>
      <c r="C1637" s="2">
        <v>6</v>
      </c>
      <c r="D1637" s="5">
        <v>15</v>
      </c>
      <c r="E1637" s="10">
        <v>83</v>
      </c>
      <c r="F1637" s="8">
        <v>14</v>
      </c>
      <c r="G1637" s="10">
        <v>1</v>
      </c>
      <c r="H1637" s="8">
        <v>10</v>
      </c>
      <c r="I1637" s="11">
        <v>3</v>
      </c>
      <c r="J1637" s="11">
        <v>16</v>
      </c>
      <c r="K1637" s="11">
        <v>31</v>
      </c>
      <c r="L1637" s="11">
        <v>16</v>
      </c>
      <c r="M1637" s="11">
        <v>51</v>
      </c>
      <c r="N1637" s="11">
        <v>4</v>
      </c>
      <c r="O1637" s="11"/>
      <c r="P1637" s="11">
        <v>4</v>
      </c>
      <c r="Q1637" s="11">
        <v>40</v>
      </c>
      <c r="R1637" s="11">
        <v>5</v>
      </c>
      <c r="S1637" s="11"/>
      <c r="T1637" s="11">
        <v>4</v>
      </c>
      <c r="Z1637" s="11"/>
    </row>
    <row r="1638" spans="1:8" ht="12.75">
      <c r="A1638" s="2"/>
      <c r="C1638" s="2"/>
      <c r="D1638" s="5"/>
      <c r="E1638" s="10"/>
      <c r="F1638" s="8"/>
      <c r="G1638" s="10"/>
      <c r="H1638" s="8"/>
    </row>
    <row r="1639" spans="1:8" ht="12.75">
      <c r="A1639" s="2"/>
      <c r="C1639" s="2"/>
      <c r="D1639" s="5"/>
      <c r="E1639" s="10"/>
      <c r="F1639" s="8"/>
      <c r="G1639" s="10"/>
      <c r="H1639" s="8"/>
    </row>
    <row r="1640" spans="1:8" ht="12.75">
      <c r="A1640" s="2"/>
      <c r="C1640" s="2"/>
      <c r="D1640" s="5"/>
      <c r="E1640" s="10"/>
      <c r="F1640" s="8"/>
      <c r="G1640" s="10"/>
      <c r="H1640" s="8"/>
    </row>
    <row r="1641" spans="1:8" ht="12.75">
      <c r="A1641" s="2"/>
      <c r="C1641" s="2"/>
      <c r="D1641" s="5"/>
      <c r="E1641" s="10"/>
      <c r="F1641" s="8"/>
      <c r="G1641" s="10"/>
      <c r="H1641" s="8"/>
    </row>
    <row r="1642" spans="1:8" ht="12.75">
      <c r="A1642" s="2"/>
      <c r="C1642" s="2"/>
      <c r="D1642" s="5"/>
      <c r="E1642" s="10"/>
      <c r="F1642" s="8"/>
      <c r="G1642" s="10"/>
      <c r="H1642" s="8"/>
    </row>
    <row r="1643" spans="1:8" ht="12.75">
      <c r="A1643" s="2"/>
      <c r="C1643" s="2"/>
      <c r="D1643" s="5"/>
      <c r="E1643" s="10"/>
      <c r="F1643" s="8"/>
      <c r="G1643" s="10"/>
      <c r="H1643" s="8"/>
    </row>
    <row r="1644" spans="1:8" ht="12.75">
      <c r="A1644" s="2"/>
      <c r="C1644" s="2"/>
      <c r="D1644" s="5"/>
      <c r="E1644" s="10"/>
      <c r="F1644" s="8"/>
      <c r="G1644" s="10"/>
      <c r="H1644" s="8"/>
    </row>
    <row r="1645" spans="1:8" ht="12.75">
      <c r="A1645" s="2"/>
      <c r="C1645" s="2"/>
      <c r="D1645" s="5"/>
      <c r="E1645" s="10"/>
      <c r="F1645" s="8"/>
      <c r="G1645" s="10"/>
      <c r="H1645" s="8"/>
    </row>
    <row r="1646" spans="1:8" ht="12.75">
      <c r="A1646" s="2"/>
      <c r="C1646" s="2"/>
      <c r="D1646" s="5"/>
      <c r="E1646" s="10"/>
      <c r="F1646" s="8"/>
      <c r="G1646" s="10"/>
      <c r="H1646" s="8"/>
    </row>
    <row r="1647" spans="1:8" ht="12.75">
      <c r="A1647" s="2"/>
      <c r="C1647" s="2"/>
      <c r="D1647" s="5"/>
      <c r="E1647" s="10"/>
      <c r="F1647" s="8"/>
      <c r="G1647" s="10"/>
      <c r="H1647" s="8"/>
    </row>
    <row r="1648" spans="1:8" ht="12.75">
      <c r="A1648" s="2"/>
      <c r="C1648" s="2"/>
      <c r="D1648" s="5"/>
      <c r="E1648" s="10"/>
      <c r="F1648" s="8"/>
      <c r="G1648" s="10"/>
      <c r="H1648" s="8"/>
    </row>
    <row r="1649" spans="1:8" ht="12.75">
      <c r="A1649" s="2"/>
      <c r="C1649" s="2"/>
      <c r="D1649" s="5"/>
      <c r="E1649" s="10"/>
      <c r="F1649" s="8"/>
      <c r="G1649" s="10"/>
      <c r="H1649" s="8"/>
    </row>
    <row r="1650" spans="1:8" ht="12.75">
      <c r="A1650" s="2"/>
      <c r="C1650" s="2"/>
      <c r="D1650" s="5"/>
      <c r="E1650" s="10"/>
      <c r="F1650" s="8"/>
      <c r="G1650" s="10"/>
      <c r="H1650" s="8"/>
    </row>
    <row r="1651" spans="1:26" ht="12.75">
      <c r="A1651" s="2">
        <v>13</v>
      </c>
      <c r="B1651" s="11">
        <v>3</v>
      </c>
      <c r="C1651" s="2">
        <v>7</v>
      </c>
      <c r="D1651" s="5">
        <v>16</v>
      </c>
      <c r="E1651" s="10">
        <v>50</v>
      </c>
      <c r="F1651" s="8">
        <v>11</v>
      </c>
      <c r="G1651" s="10">
        <v>1</v>
      </c>
      <c r="H1651" s="8">
        <v>19</v>
      </c>
      <c r="I1651" s="11"/>
      <c r="J1651" s="11">
        <v>15</v>
      </c>
      <c r="K1651" s="11">
        <v>1</v>
      </c>
      <c r="L1651" s="11">
        <v>16</v>
      </c>
      <c r="M1651" s="11">
        <v>73</v>
      </c>
      <c r="N1651" s="11">
        <v>3</v>
      </c>
      <c r="O1651" s="11"/>
      <c r="P1651" s="11">
        <v>3</v>
      </c>
      <c r="Q1651" s="11">
        <v>20</v>
      </c>
      <c r="R1651" s="11">
        <v>3</v>
      </c>
      <c r="S1651" s="11"/>
      <c r="T1651" s="11">
        <v>3</v>
      </c>
      <c r="Z1651" s="11"/>
    </row>
    <row r="1652" spans="1:8" ht="12.75">
      <c r="A1652" s="2"/>
      <c r="C1652" s="2"/>
      <c r="D1652" s="5"/>
      <c r="E1652" s="10"/>
      <c r="F1652" s="8"/>
      <c r="G1652" s="10"/>
      <c r="H1652" s="8"/>
    </row>
    <row r="1653" spans="1:8" ht="12.75">
      <c r="A1653" s="2"/>
      <c r="C1653" s="2"/>
      <c r="D1653" s="5"/>
      <c r="E1653" s="10"/>
      <c r="F1653" s="8"/>
      <c r="G1653" s="10"/>
      <c r="H1653" s="8"/>
    </row>
    <row r="1654" spans="1:8" ht="12.75">
      <c r="A1654" s="2"/>
      <c r="C1654" s="2"/>
      <c r="D1654" s="5"/>
      <c r="E1654" s="10"/>
      <c r="F1654" s="8"/>
      <c r="G1654" s="10"/>
      <c r="H1654" s="8"/>
    </row>
    <row r="1655" spans="1:8" ht="12.75">
      <c r="A1655" s="2"/>
      <c r="C1655" s="2"/>
      <c r="D1655" s="5"/>
      <c r="E1655" s="10"/>
      <c r="F1655" s="8"/>
      <c r="G1655" s="10"/>
      <c r="H1655" s="8"/>
    </row>
    <row r="1656" spans="1:8" ht="12.75">
      <c r="A1656" s="2"/>
      <c r="C1656" s="2"/>
      <c r="D1656" s="5"/>
      <c r="E1656" s="10"/>
      <c r="F1656" s="8"/>
      <c r="G1656" s="10"/>
      <c r="H1656" s="8"/>
    </row>
    <row r="1657" spans="1:8" ht="12.75">
      <c r="A1657" s="2"/>
      <c r="C1657" s="2"/>
      <c r="D1657" s="5"/>
      <c r="E1657" s="10"/>
      <c r="F1657" s="8"/>
      <c r="G1657" s="10"/>
      <c r="H1657" s="8"/>
    </row>
    <row r="1658" spans="1:26" ht="12.75">
      <c r="A1658" s="2">
        <v>1</v>
      </c>
      <c r="B1658" s="11">
        <v>1</v>
      </c>
      <c r="C1658" s="2">
        <v>151</v>
      </c>
      <c r="D1658" s="5">
        <v>168</v>
      </c>
      <c r="E1658" s="10">
        <v>7</v>
      </c>
      <c r="F1658" s="8">
        <v>26</v>
      </c>
      <c r="G1658" s="10">
        <v>24</v>
      </c>
      <c r="H1658" s="8">
        <v>1</v>
      </c>
      <c r="I1658" s="11">
        <v>1</v>
      </c>
      <c r="J1658" s="11">
        <v>20</v>
      </c>
      <c r="K1658" s="11">
        <v>1</v>
      </c>
      <c r="L1658" s="11">
        <v>78</v>
      </c>
      <c r="M1658" s="11"/>
      <c r="N1658" s="11">
        <v>1</v>
      </c>
      <c r="O1658" s="11">
        <v>175</v>
      </c>
      <c r="P1658" s="11">
        <v>1</v>
      </c>
      <c r="Q1658" s="11">
        <v>85</v>
      </c>
      <c r="R1658" s="11">
        <v>1</v>
      </c>
      <c r="S1658" s="11">
        <v>175</v>
      </c>
      <c r="T1658" s="11">
        <v>1</v>
      </c>
      <c r="Z1658" s="11"/>
    </row>
    <row r="1659" spans="1:8" ht="12.75">
      <c r="A1659" s="2"/>
      <c r="C1659" s="2"/>
      <c r="D1659" s="5"/>
      <c r="E1659" s="10"/>
      <c r="F1659" s="8"/>
      <c r="G1659" s="10"/>
      <c r="H1659" s="8"/>
    </row>
    <row r="1660" spans="1:8" ht="12.75">
      <c r="A1660" s="2"/>
      <c r="C1660" s="2"/>
      <c r="D1660" s="5"/>
      <c r="E1660" s="10"/>
      <c r="F1660" s="8"/>
      <c r="G1660" s="10"/>
      <c r="H1660" s="8"/>
    </row>
    <row r="1661" spans="1:8" ht="12.75">
      <c r="A1661" s="2"/>
      <c r="C1661" s="2"/>
      <c r="D1661" s="5"/>
      <c r="E1661" s="10"/>
      <c r="F1661" s="8"/>
      <c r="G1661" s="10"/>
      <c r="H1661" s="8"/>
    </row>
    <row r="1662" spans="1:8" ht="12.75">
      <c r="A1662" s="2"/>
      <c r="C1662" s="2"/>
      <c r="D1662" s="5"/>
      <c r="E1662" s="10"/>
      <c r="F1662" s="8"/>
      <c r="G1662" s="10"/>
      <c r="H1662" s="8"/>
    </row>
    <row r="1663" spans="1:8" ht="12.75">
      <c r="A1663" s="2"/>
      <c r="C1663" s="2"/>
      <c r="D1663" s="5"/>
      <c r="E1663" s="10"/>
      <c r="F1663" s="8"/>
      <c r="G1663" s="10"/>
      <c r="H1663" s="8"/>
    </row>
    <row r="1664" spans="1:8" ht="12.75">
      <c r="A1664" s="2"/>
      <c r="C1664" s="2"/>
      <c r="D1664" s="5"/>
      <c r="E1664" s="10"/>
      <c r="F1664" s="8"/>
      <c r="G1664" s="10"/>
      <c r="H1664" s="8"/>
    </row>
    <row r="1665" spans="5:7" ht="12.75">
      <c r="E1665" s="10"/>
      <c r="G1665" s="10"/>
    </row>
    <row r="1666" spans="5:7" ht="12.75">
      <c r="E1666" s="10"/>
      <c r="G1666" s="10"/>
    </row>
    <row r="1667" spans="5:7" ht="12.75">
      <c r="E1667" s="10"/>
      <c r="G1667" s="10"/>
    </row>
    <row r="1668" spans="5:7" ht="12.75">
      <c r="E1668" s="10"/>
      <c r="G1668" s="10"/>
    </row>
    <row r="1669" spans="5:7" ht="12.75">
      <c r="E1669" s="10"/>
      <c r="G1669" s="10"/>
    </row>
    <row r="1670" spans="5:7" ht="12.75">
      <c r="E1670" s="10"/>
      <c r="G1670" s="10"/>
    </row>
    <row r="1671" spans="5:7" ht="12.75">
      <c r="E1671" s="10"/>
      <c r="G1671" s="10"/>
    </row>
    <row r="1672" spans="5:7" ht="12.75">
      <c r="E1672" s="10"/>
      <c r="G1672" s="10"/>
    </row>
    <row r="1673" spans="5:7" ht="12.75">
      <c r="E1673" s="10"/>
      <c r="G1673" s="10"/>
    </row>
    <row r="1674" spans="5:7" ht="12.75">
      <c r="E1674" s="10"/>
      <c r="G1674" s="10"/>
    </row>
    <row r="1675" spans="5:7" ht="12.75">
      <c r="E1675" s="10"/>
      <c r="G1675" s="10"/>
    </row>
    <row r="1676" spans="5:7" ht="12.75">
      <c r="E1676" s="10"/>
      <c r="G1676" s="10"/>
    </row>
    <row r="1677" spans="5:7" ht="12.75">
      <c r="E1677" s="10"/>
      <c r="G1677" s="10"/>
    </row>
    <row r="1678" spans="5:7" ht="12.75">
      <c r="E1678" s="10"/>
      <c r="G1678" s="10"/>
    </row>
    <row r="1679" spans="5:7" ht="12.75">
      <c r="E1679" s="10"/>
      <c r="G1679" s="10"/>
    </row>
    <row r="1680" spans="5:7" ht="12.75">
      <c r="E1680" s="10"/>
      <c r="G1680" s="10"/>
    </row>
    <row r="1681" spans="1:8" ht="12.75">
      <c r="A1681" s="2"/>
      <c r="C1681" s="2"/>
      <c r="D1681" s="5"/>
      <c r="E1681" s="10"/>
      <c r="F1681" s="8"/>
      <c r="G1681" s="10"/>
      <c r="H1681" s="8"/>
    </row>
    <row r="1682" spans="1:8" ht="12.75">
      <c r="A1682" s="2"/>
      <c r="C1682" s="3"/>
      <c r="D1682" s="5"/>
      <c r="E1682" s="10"/>
      <c r="F1682" s="8"/>
      <c r="G1682" s="10"/>
      <c r="H1682" s="8"/>
    </row>
    <row r="1683" spans="1:26" ht="12.75">
      <c r="A1683" s="2">
        <v>46</v>
      </c>
      <c r="B1683" s="11">
        <v>30</v>
      </c>
      <c r="C1683" s="2">
        <v>151</v>
      </c>
      <c r="D1683" s="5">
        <v>180</v>
      </c>
      <c r="E1683" s="10">
        <v>28</v>
      </c>
      <c r="F1683" s="8">
        <v>12</v>
      </c>
      <c r="G1683" s="10">
        <v>22</v>
      </c>
      <c r="H1683" s="8">
        <v>1</v>
      </c>
      <c r="I1683" s="11">
        <v>20</v>
      </c>
      <c r="J1683" s="11">
        <v>31</v>
      </c>
      <c r="K1683" s="11">
        <v>17</v>
      </c>
      <c r="L1683" s="11">
        <v>31</v>
      </c>
      <c r="M1683" s="11">
        <v>90</v>
      </c>
      <c r="N1683" s="11">
        <v>19</v>
      </c>
      <c r="O1683" s="11"/>
      <c r="P1683" s="11">
        <v>21</v>
      </c>
      <c r="Q1683" s="11">
        <v>29</v>
      </c>
      <c r="R1683" s="11">
        <v>23</v>
      </c>
      <c r="S1683" s="11"/>
      <c r="T1683" s="11">
        <v>18</v>
      </c>
      <c r="Z1683" s="11"/>
    </row>
    <row r="1684" spans="1:8" ht="12.75">
      <c r="A1684" s="2"/>
      <c r="C1684" s="2"/>
      <c r="D1684" s="5"/>
      <c r="E1684" s="10"/>
      <c r="F1684" s="8"/>
      <c r="G1684" s="10"/>
      <c r="H1684" s="8"/>
    </row>
    <row r="1685" spans="1:8" ht="12.75">
      <c r="A1685" s="2"/>
      <c r="C1685" s="2"/>
      <c r="D1685" s="5"/>
      <c r="E1685" s="10"/>
      <c r="F1685" s="8"/>
      <c r="G1685" s="10"/>
      <c r="H1685" s="8"/>
    </row>
    <row r="1686" spans="1:8" ht="12.75">
      <c r="A1686" s="2"/>
      <c r="C1686" s="2"/>
      <c r="D1686" s="5"/>
      <c r="E1686" s="10"/>
      <c r="F1686" s="8"/>
      <c r="G1686" s="10"/>
      <c r="H1686" s="8"/>
    </row>
    <row r="1687" spans="1:8" ht="12.75">
      <c r="A1687" s="2"/>
      <c r="C1687" s="2"/>
      <c r="D1687" s="5"/>
      <c r="E1687" s="10"/>
      <c r="F1687" s="8"/>
      <c r="G1687" s="10"/>
      <c r="H1687" s="8"/>
    </row>
    <row r="1688" spans="1:8" ht="12.75">
      <c r="A1688" s="2"/>
      <c r="C1688" s="2"/>
      <c r="D1688" s="5"/>
      <c r="E1688" s="10"/>
      <c r="F1688" s="8"/>
      <c r="G1688" s="10"/>
      <c r="H1688" s="8"/>
    </row>
    <row r="1689" spans="1:8" ht="12.75">
      <c r="A1689" s="2"/>
      <c r="C1689" s="2"/>
      <c r="D1689" s="5"/>
      <c r="E1689" s="10"/>
      <c r="F1689" s="8"/>
      <c r="G1689" s="10"/>
      <c r="H1689" s="8"/>
    </row>
    <row r="1690" spans="1:8" ht="12.75">
      <c r="A1690" s="2"/>
      <c r="C1690" s="2"/>
      <c r="D1690" s="5"/>
      <c r="E1690" s="10"/>
      <c r="F1690" s="8"/>
      <c r="G1690" s="10"/>
      <c r="H1690" s="8"/>
    </row>
    <row r="1691" spans="1:8" ht="12.75">
      <c r="A1691" s="2"/>
      <c r="C1691" s="2"/>
      <c r="D1691" s="5"/>
      <c r="E1691" s="10"/>
      <c r="F1691" s="8"/>
      <c r="G1691" s="10"/>
      <c r="H1691" s="8"/>
    </row>
    <row r="1692" spans="1:8" ht="12.75">
      <c r="A1692" s="2"/>
      <c r="C1692" s="2"/>
      <c r="D1692" s="5"/>
      <c r="E1692" s="10"/>
      <c r="F1692" s="8"/>
      <c r="G1692" s="10"/>
      <c r="H1692" s="8"/>
    </row>
    <row r="1693" spans="1:8" ht="12.75">
      <c r="A1693" s="2"/>
      <c r="C1693" s="2"/>
      <c r="D1693" s="5"/>
      <c r="E1693" s="10"/>
      <c r="F1693" s="8"/>
      <c r="G1693" s="10"/>
      <c r="H1693" s="8"/>
    </row>
    <row r="1694" spans="1:8" ht="12.75">
      <c r="A1694" s="2"/>
      <c r="C1694" s="2"/>
      <c r="D1694" s="5"/>
      <c r="E1694" s="10"/>
      <c r="F1694" s="8"/>
      <c r="G1694" s="10"/>
      <c r="H1694" s="8"/>
    </row>
    <row r="1695" spans="1:26" ht="12.75">
      <c r="A1695" s="2">
        <v>51</v>
      </c>
      <c r="B1695" s="11">
        <v>9</v>
      </c>
      <c r="C1695" s="2">
        <v>34</v>
      </c>
      <c r="D1695" s="5">
        <v>29</v>
      </c>
      <c r="E1695" s="10">
        <v>7</v>
      </c>
      <c r="F1695" s="8">
        <v>37</v>
      </c>
      <c r="G1695" s="10">
        <v>12</v>
      </c>
      <c r="H1695" s="8">
        <v>1</v>
      </c>
      <c r="I1695" s="11">
        <v>3</v>
      </c>
      <c r="J1695" s="11">
        <v>22</v>
      </c>
      <c r="K1695" s="11">
        <v>3</v>
      </c>
      <c r="L1695" s="11">
        <v>8</v>
      </c>
      <c r="M1695" s="11">
        <v>144</v>
      </c>
      <c r="N1695" s="11">
        <v>4</v>
      </c>
      <c r="O1695" s="11">
        <v>144</v>
      </c>
      <c r="P1695" s="11">
        <v>6</v>
      </c>
      <c r="Q1695" s="11">
        <v>30</v>
      </c>
      <c r="R1695" s="11">
        <v>6</v>
      </c>
      <c r="S1695" s="11">
        <v>144</v>
      </c>
      <c r="T1695" s="11">
        <v>5</v>
      </c>
      <c r="Z1695" s="11"/>
    </row>
    <row r="1696" spans="1:8" ht="12.75">
      <c r="A1696" s="2"/>
      <c r="C1696" s="2"/>
      <c r="D1696" s="5"/>
      <c r="E1696" s="10"/>
      <c r="F1696" s="8"/>
      <c r="G1696" s="10"/>
      <c r="H1696" s="8"/>
    </row>
    <row r="1697" spans="5:7" ht="12.75">
      <c r="E1697" s="10"/>
      <c r="G1697" s="10"/>
    </row>
    <row r="1698" spans="5:7" ht="12.75">
      <c r="E1698" s="10"/>
      <c r="G1698" s="10"/>
    </row>
    <row r="1699" spans="5:7" ht="12.75">
      <c r="E1699" s="10"/>
      <c r="G1699" s="10"/>
    </row>
    <row r="1700" spans="5:7" ht="12.75">
      <c r="E1700" s="10"/>
      <c r="G1700" s="10"/>
    </row>
    <row r="1701" spans="5:7" ht="12.75">
      <c r="E1701" s="10"/>
      <c r="G1701" s="10"/>
    </row>
    <row r="1702" spans="5:7" ht="12.75">
      <c r="E1702" s="10"/>
      <c r="G1702" s="10"/>
    </row>
    <row r="1703" spans="5:7" ht="12.75">
      <c r="E1703" s="10"/>
      <c r="G1703" s="10"/>
    </row>
    <row r="1704" spans="5:7" ht="12.75">
      <c r="E1704" s="10"/>
      <c r="G1704" s="10"/>
    </row>
    <row r="1705" spans="5:7" ht="12.75">
      <c r="E1705" s="10"/>
      <c r="G1705" s="10"/>
    </row>
    <row r="1706" spans="5:7" ht="12.75">
      <c r="E1706" s="10"/>
      <c r="G1706" s="10"/>
    </row>
    <row r="1707" spans="5:7" ht="12.75">
      <c r="E1707" s="10"/>
      <c r="G1707" s="10"/>
    </row>
    <row r="1708" spans="5:7" ht="12.75">
      <c r="E1708" s="10"/>
      <c r="G1708" s="10"/>
    </row>
    <row r="1709" spans="5:7" ht="12.75">
      <c r="E1709" s="10"/>
      <c r="G1709" s="10"/>
    </row>
    <row r="1710" spans="5:7" ht="12.75">
      <c r="E1710" s="10"/>
      <c r="G1710" s="10"/>
    </row>
    <row r="1711" spans="5:7" ht="12.75">
      <c r="E1711" s="10"/>
      <c r="G1711" s="10"/>
    </row>
    <row r="1712" spans="5:7" ht="12.75">
      <c r="E1712" s="10"/>
      <c r="G1712" s="10"/>
    </row>
    <row r="1713" spans="1:8" ht="12.75">
      <c r="A1713" s="2"/>
      <c r="C1713" s="3"/>
      <c r="D1713" s="5"/>
      <c r="E1713" s="10"/>
      <c r="F1713" s="8"/>
      <c r="G1713" s="10"/>
      <c r="H1713" s="8"/>
    </row>
    <row r="1714" spans="1:8" ht="12.75">
      <c r="A1714" s="2"/>
      <c r="C1714" s="2"/>
      <c r="D1714" s="5"/>
      <c r="E1714" s="10"/>
      <c r="F1714" s="8"/>
      <c r="G1714" s="10"/>
      <c r="H1714" s="8"/>
    </row>
    <row r="1715" spans="1:26" ht="12.75">
      <c r="A1715" s="2">
        <v>77</v>
      </c>
      <c r="B1715" s="11">
        <v>224</v>
      </c>
      <c r="C1715" s="2">
        <v>136</v>
      </c>
      <c r="D1715" s="5">
        <v>155</v>
      </c>
      <c r="E1715" s="10">
        <v>7</v>
      </c>
      <c r="F1715" s="8">
        <v>26</v>
      </c>
      <c r="G1715" s="10">
        <v>25</v>
      </c>
      <c r="H1715" s="8">
        <v>1</v>
      </c>
      <c r="I1715" s="11">
        <v>181</v>
      </c>
      <c r="J1715" s="11">
        <v>68</v>
      </c>
      <c r="K1715" s="11">
        <v>177</v>
      </c>
      <c r="L1715" s="11">
        <v>67</v>
      </c>
      <c r="M1715" s="11"/>
      <c r="N1715" s="11">
        <v>97</v>
      </c>
      <c r="O1715" s="11">
        <v>152</v>
      </c>
      <c r="P1715" s="11">
        <v>106</v>
      </c>
      <c r="Q1715" s="11">
        <v>143</v>
      </c>
      <c r="R1715" s="11">
        <v>128</v>
      </c>
      <c r="S1715" s="11">
        <v>152</v>
      </c>
      <c r="T1715" s="11">
        <v>83</v>
      </c>
      <c r="Z1715" s="11"/>
    </row>
    <row r="1716" spans="1:8" ht="12.75">
      <c r="A1716" s="2"/>
      <c r="C1716" s="2"/>
      <c r="D1716" s="5"/>
      <c r="E1716" s="10"/>
      <c r="F1716" s="8"/>
      <c r="G1716" s="10"/>
      <c r="H1716" s="8"/>
    </row>
    <row r="1717" spans="1:8" ht="12.75">
      <c r="A1717" s="2"/>
      <c r="C1717" s="2"/>
      <c r="D1717" s="5"/>
      <c r="E1717" s="10"/>
      <c r="F1717" s="8"/>
      <c r="G1717" s="10"/>
      <c r="H1717" s="8"/>
    </row>
    <row r="1718" spans="1:8" ht="12.75">
      <c r="A1718" s="2"/>
      <c r="C1718" s="2"/>
      <c r="D1718" s="5"/>
      <c r="E1718" s="10"/>
      <c r="F1718" s="8"/>
      <c r="G1718" s="10"/>
      <c r="H1718" s="8"/>
    </row>
    <row r="1719" spans="1:8" ht="12.75">
      <c r="A1719" s="2"/>
      <c r="C1719" s="2"/>
      <c r="D1719" s="5"/>
      <c r="E1719" s="10"/>
      <c r="F1719" s="8"/>
      <c r="G1719" s="10"/>
      <c r="H1719" s="8"/>
    </row>
    <row r="1720" spans="1:8" ht="12.75">
      <c r="A1720" s="2"/>
      <c r="C1720" s="2"/>
      <c r="D1720" s="5"/>
      <c r="E1720" s="10"/>
      <c r="F1720" s="8"/>
      <c r="G1720" s="10"/>
      <c r="H1720" s="8"/>
    </row>
    <row r="1721" spans="1:8" ht="12.75">
      <c r="A1721" s="2"/>
      <c r="C1721" s="2"/>
      <c r="D1721" s="5"/>
      <c r="E1721" s="10"/>
      <c r="F1721" s="8"/>
      <c r="G1721" s="10"/>
      <c r="H1721" s="8"/>
    </row>
    <row r="1722" spans="1:26" ht="12.75">
      <c r="A1722" s="2">
        <v>78</v>
      </c>
      <c r="B1722" s="11">
        <v>96</v>
      </c>
      <c r="C1722" s="2">
        <v>154</v>
      </c>
      <c r="D1722" s="5">
        <v>172</v>
      </c>
      <c r="E1722" s="10">
        <v>7</v>
      </c>
      <c r="F1722" s="8">
        <v>26</v>
      </c>
      <c r="G1722" s="10">
        <v>24</v>
      </c>
      <c r="H1722" s="8">
        <v>1</v>
      </c>
      <c r="I1722" s="11">
        <v>201</v>
      </c>
      <c r="J1722" s="11">
        <v>62</v>
      </c>
      <c r="K1722" s="11">
        <v>36</v>
      </c>
      <c r="L1722" s="11">
        <v>63</v>
      </c>
      <c r="M1722" s="11">
        <v>50</v>
      </c>
      <c r="N1722" s="11">
        <v>40</v>
      </c>
      <c r="O1722" s="11">
        <v>165</v>
      </c>
      <c r="P1722" s="11">
        <v>43</v>
      </c>
      <c r="Q1722" s="11">
        <v>59</v>
      </c>
      <c r="R1722" s="11">
        <v>51</v>
      </c>
      <c r="S1722" s="11">
        <v>165</v>
      </c>
      <c r="T1722" s="11">
        <v>36</v>
      </c>
      <c r="Z1722" s="11"/>
    </row>
    <row r="1723" spans="1:8" ht="12.75">
      <c r="A1723" s="2"/>
      <c r="C1723" s="2"/>
      <c r="D1723" s="5"/>
      <c r="E1723" s="10"/>
      <c r="F1723" s="8"/>
      <c r="G1723" s="10"/>
      <c r="H1723" s="8"/>
    </row>
    <row r="1724" spans="1:8" ht="12.75">
      <c r="A1724" s="2"/>
      <c r="C1724" s="2"/>
      <c r="D1724" s="5"/>
      <c r="E1724" s="10"/>
      <c r="F1724" s="8"/>
      <c r="G1724" s="10"/>
      <c r="H1724" s="8"/>
    </row>
    <row r="1725" spans="1:8" ht="12.75">
      <c r="A1725" s="2"/>
      <c r="C1725" s="2"/>
      <c r="D1725" s="5"/>
      <c r="E1725" s="10"/>
      <c r="F1725" s="8"/>
      <c r="G1725" s="10"/>
      <c r="H1725" s="8"/>
    </row>
    <row r="1726" spans="1:8" ht="12.75">
      <c r="A1726" s="2"/>
      <c r="C1726" s="2"/>
      <c r="D1726" s="5"/>
      <c r="E1726" s="10"/>
      <c r="F1726" s="8"/>
      <c r="G1726" s="10"/>
      <c r="H1726" s="8"/>
    </row>
    <row r="1727" spans="1:8" ht="12.75">
      <c r="A1727" s="2"/>
      <c r="C1727" s="2"/>
      <c r="D1727" s="5"/>
      <c r="E1727" s="10"/>
      <c r="F1727" s="8"/>
      <c r="G1727" s="10"/>
      <c r="H1727" s="8"/>
    </row>
    <row r="1728" spans="1:8" ht="12.75">
      <c r="A1728" s="2"/>
      <c r="C1728" s="2"/>
      <c r="D1728" s="5"/>
      <c r="E1728" s="10"/>
      <c r="F1728" s="8"/>
      <c r="G1728" s="10"/>
      <c r="H1728" s="8"/>
    </row>
    <row r="1729" spans="1:8" ht="12.75">
      <c r="A1729" s="2"/>
      <c r="C1729" s="2"/>
      <c r="D1729" s="5"/>
      <c r="E1729" s="10"/>
      <c r="F1729" s="8"/>
      <c r="G1729" s="10"/>
      <c r="H1729" s="8"/>
    </row>
    <row r="1730" spans="1:8" ht="12.75">
      <c r="A1730" s="2"/>
      <c r="C1730" s="2"/>
      <c r="D1730" s="5"/>
      <c r="E1730" s="10"/>
      <c r="F1730" s="8"/>
      <c r="G1730" s="10"/>
      <c r="H1730" s="8"/>
    </row>
    <row r="1731" spans="1:8" ht="12.75">
      <c r="A1731" s="2"/>
      <c r="C1731" s="2"/>
      <c r="D1731" s="5"/>
      <c r="E1731" s="10"/>
      <c r="F1731" s="8"/>
      <c r="G1731" s="10"/>
      <c r="H1731" s="8"/>
    </row>
    <row r="1732" spans="1:26" ht="12.75">
      <c r="A1732" s="2">
        <v>80</v>
      </c>
      <c r="B1732" s="11">
        <v>220</v>
      </c>
      <c r="C1732" s="2">
        <v>159</v>
      </c>
      <c r="D1732" s="5">
        <v>186</v>
      </c>
      <c r="E1732" s="10">
        <v>7</v>
      </c>
      <c r="F1732" s="8">
        <v>39</v>
      </c>
      <c r="G1732" s="10">
        <v>24</v>
      </c>
      <c r="H1732" s="8">
        <v>1</v>
      </c>
      <c r="I1732" s="11">
        <v>243</v>
      </c>
      <c r="J1732" s="11">
        <v>70</v>
      </c>
      <c r="K1732" s="11">
        <v>245</v>
      </c>
      <c r="L1732" s="11">
        <v>72</v>
      </c>
      <c r="M1732" s="11"/>
      <c r="N1732" s="11">
        <v>211</v>
      </c>
      <c r="O1732" s="11">
        <v>166</v>
      </c>
      <c r="P1732" s="11">
        <v>125</v>
      </c>
      <c r="Q1732" s="11">
        <v>78</v>
      </c>
      <c r="R1732" s="11">
        <v>347</v>
      </c>
      <c r="S1732" s="11">
        <v>166</v>
      </c>
      <c r="T1732" s="11">
        <v>96</v>
      </c>
      <c r="Z1732" s="11"/>
    </row>
    <row r="1733" spans="1:8" ht="12.75">
      <c r="A1733" s="2"/>
      <c r="C1733" s="2"/>
      <c r="D1733" s="5"/>
      <c r="E1733" s="10"/>
      <c r="F1733" s="8"/>
      <c r="G1733" s="10"/>
      <c r="H1733" s="8"/>
    </row>
    <row r="1734" spans="1:8" ht="12.75">
      <c r="A1734" s="2"/>
      <c r="C1734" s="2"/>
      <c r="D1734" s="5"/>
      <c r="E1734" s="10"/>
      <c r="F1734" s="8"/>
      <c r="G1734" s="10"/>
      <c r="H1734" s="8"/>
    </row>
    <row r="1735" spans="1:8" ht="12.75">
      <c r="A1735" s="2"/>
      <c r="C1735" s="2"/>
      <c r="D1735" s="5"/>
      <c r="E1735" s="10"/>
      <c r="F1735" s="8"/>
      <c r="G1735" s="10"/>
      <c r="H1735" s="8"/>
    </row>
    <row r="1736" spans="1:8" ht="12.75">
      <c r="A1736" s="2"/>
      <c r="C1736" s="2"/>
      <c r="D1736" s="5"/>
      <c r="E1736" s="10"/>
      <c r="F1736" s="8"/>
      <c r="G1736" s="10"/>
      <c r="H1736" s="8"/>
    </row>
    <row r="1737" spans="1:8" ht="12.75">
      <c r="A1737" s="2"/>
      <c r="C1737" s="2"/>
      <c r="D1737" s="5"/>
      <c r="E1737" s="10"/>
      <c r="F1737" s="8"/>
      <c r="G1737" s="10"/>
      <c r="H1737" s="8"/>
    </row>
    <row r="1738" spans="1:8" ht="12.75">
      <c r="A1738" s="2"/>
      <c r="C1738" s="2"/>
      <c r="D1738" s="5"/>
      <c r="E1738" s="10"/>
      <c r="F1738" s="8"/>
      <c r="G1738" s="10"/>
      <c r="H1738" s="8"/>
    </row>
    <row r="1739" spans="1:8" ht="12.75">
      <c r="A1739" s="2"/>
      <c r="C1739" s="3"/>
      <c r="D1739" s="5"/>
      <c r="E1739" s="10"/>
      <c r="F1739" s="8"/>
      <c r="G1739" s="10"/>
      <c r="H1739" s="8"/>
    </row>
    <row r="1740" spans="1:8" ht="12.75">
      <c r="A1740" s="2"/>
      <c r="C1740" s="2"/>
      <c r="D1740" s="5"/>
      <c r="E1740" s="10"/>
      <c r="F1740" s="8"/>
      <c r="G1740" s="10"/>
      <c r="H1740" s="8"/>
    </row>
    <row r="1741" spans="1:8" ht="12.75">
      <c r="A1741" s="2"/>
      <c r="C1741" s="2"/>
      <c r="D1741" s="5"/>
      <c r="E1741" s="10"/>
      <c r="F1741" s="8"/>
      <c r="G1741" s="10"/>
      <c r="H1741" s="8"/>
    </row>
    <row r="1742" spans="1:8" ht="12.75">
      <c r="A1742" s="2"/>
      <c r="C1742" s="2"/>
      <c r="D1742" s="5"/>
      <c r="E1742" s="10"/>
      <c r="F1742" s="8"/>
      <c r="G1742" s="10"/>
      <c r="H1742" s="8"/>
    </row>
    <row r="1743" spans="1:26" ht="12.75">
      <c r="A1743" s="2">
        <v>17</v>
      </c>
      <c r="B1743" s="11">
        <v>8</v>
      </c>
      <c r="C1743" s="2">
        <v>12</v>
      </c>
      <c r="D1743" s="5">
        <v>7</v>
      </c>
      <c r="E1743" s="10">
        <v>7</v>
      </c>
      <c r="F1743" s="8">
        <v>12</v>
      </c>
      <c r="G1743" s="10">
        <v>19</v>
      </c>
      <c r="H1743" s="8">
        <v>1</v>
      </c>
      <c r="I1743" s="11">
        <v>2</v>
      </c>
      <c r="J1743" s="11">
        <v>9</v>
      </c>
      <c r="K1743" s="11">
        <v>3</v>
      </c>
      <c r="L1743" s="11">
        <v>10</v>
      </c>
      <c r="M1743" s="11">
        <v>3</v>
      </c>
      <c r="N1743" s="11">
        <v>15</v>
      </c>
      <c r="O1743" s="11">
        <v>2</v>
      </c>
      <c r="P1743" s="11">
        <v>6</v>
      </c>
      <c r="Q1743" s="11">
        <v>3</v>
      </c>
      <c r="R1743" s="11">
        <v>3</v>
      </c>
      <c r="S1743" s="11">
        <v>2</v>
      </c>
      <c r="T1743" s="11">
        <v>6</v>
      </c>
      <c r="Z1743" s="11"/>
    </row>
    <row r="1744" spans="1:8" ht="12.75">
      <c r="A1744" s="2"/>
      <c r="C1744" s="2"/>
      <c r="D1744" s="5"/>
      <c r="E1744" s="10"/>
      <c r="F1744" s="8"/>
      <c r="G1744" s="10"/>
      <c r="H1744" s="8"/>
    </row>
    <row r="1745" spans="5:7" ht="12.75">
      <c r="E1745" s="10"/>
      <c r="G1745" s="10"/>
    </row>
    <row r="1746" spans="5:7" ht="12.75">
      <c r="E1746" s="10"/>
      <c r="G1746" s="10"/>
    </row>
    <row r="1747" spans="5:7" ht="12.75">
      <c r="E1747" s="10"/>
      <c r="G1747" s="10"/>
    </row>
    <row r="1748" spans="5:7" ht="12.75">
      <c r="E1748" s="10"/>
      <c r="G1748" s="10"/>
    </row>
    <row r="1749" spans="5:7" ht="12.75">
      <c r="E1749" s="10"/>
      <c r="G1749" s="10"/>
    </row>
    <row r="1750" spans="5:7" ht="12.75">
      <c r="E1750" s="10"/>
      <c r="G1750" s="10"/>
    </row>
    <row r="1751" spans="5:7" ht="12.75">
      <c r="E1751" s="10"/>
      <c r="G1751" s="10"/>
    </row>
    <row r="1752" spans="5:7" ht="12.75">
      <c r="E1752" s="10"/>
      <c r="G1752" s="10"/>
    </row>
    <row r="1753" spans="5:7" ht="12.75">
      <c r="E1753" s="10"/>
      <c r="G1753" s="10"/>
    </row>
    <row r="1754" spans="5:7" ht="12.75">
      <c r="E1754" s="10"/>
      <c r="G1754" s="10"/>
    </row>
    <row r="1755" spans="5:7" ht="12.75">
      <c r="E1755" s="10"/>
      <c r="G1755" s="10"/>
    </row>
    <row r="1756" spans="5:7" ht="12.75">
      <c r="E1756" s="10"/>
      <c r="G1756" s="10"/>
    </row>
    <row r="1757" spans="5:7" ht="12.75">
      <c r="E1757" s="10"/>
      <c r="G1757" s="10"/>
    </row>
    <row r="1758" spans="5:7" ht="12.75">
      <c r="E1758" s="10"/>
      <c r="G1758" s="10"/>
    </row>
    <row r="1759" spans="5:7" ht="12.75">
      <c r="E1759" s="10"/>
      <c r="G1759" s="10"/>
    </row>
    <row r="1760" spans="5:7" ht="12.75">
      <c r="E1760" s="10"/>
      <c r="G1760" s="10"/>
    </row>
    <row r="1761" spans="5:7" ht="12.75">
      <c r="E1761" s="10"/>
      <c r="G1761" s="10"/>
    </row>
    <row r="1762" spans="5:7" ht="12.75">
      <c r="E1762" s="10"/>
      <c r="G1762" s="10"/>
    </row>
    <row r="1763" spans="5:7" ht="12.75">
      <c r="E1763" s="10"/>
      <c r="G1763" s="10"/>
    </row>
    <row r="1764" spans="5:7" ht="12.75">
      <c r="E1764" s="10"/>
      <c r="G1764" s="10"/>
    </row>
    <row r="1765" spans="5:7" ht="12.75">
      <c r="E1765" s="10"/>
      <c r="G1765" s="10"/>
    </row>
    <row r="1766" spans="5:7" ht="12.75">
      <c r="E1766" s="10"/>
      <c r="G1766" s="10"/>
    </row>
    <row r="1767" spans="5:7" ht="12.75">
      <c r="E1767" s="10"/>
      <c r="G1767" s="10"/>
    </row>
    <row r="1768" spans="5:7" ht="12.75">
      <c r="E1768" s="10"/>
      <c r="G1768" s="10"/>
    </row>
    <row r="1769" spans="5:7" ht="12.75">
      <c r="E1769" s="10"/>
      <c r="G1769" s="10"/>
    </row>
    <row r="1770" spans="5:7" ht="12.75">
      <c r="E1770" s="10"/>
      <c r="G1770" s="10"/>
    </row>
    <row r="1771" spans="5:7" ht="12.75">
      <c r="E1771" s="10"/>
      <c r="G1771" s="10"/>
    </row>
    <row r="1772" spans="5:7" ht="12.75">
      <c r="E1772" s="10"/>
      <c r="G1772" s="10"/>
    </row>
    <row r="1773" spans="5:7" ht="12.75">
      <c r="E1773" s="10"/>
      <c r="G1773" s="10"/>
    </row>
    <row r="1774" spans="5:7" ht="12.75">
      <c r="E1774" s="10"/>
      <c r="G1774" s="10"/>
    </row>
    <row r="1775" spans="5:7" ht="12.75">
      <c r="E1775" s="10"/>
      <c r="G1775" s="10"/>
    </row>
    <row r="1776" spans="5:7" ht="12.75">
      <c r="E1776" s="10"/>
      <c r="G1776" s="10"/>
    </row>
    <row r="1777" spans="1:7" ht="12.75">
      <c r="A1777" s="2"/>
      <c r="C1777" s="2"/>
      <c r="D1777" s="5"/>
      <c r="E1777" s="10"/>
      <c r="G1777" s="10"/>
    </row>
    <row r="1778" spans="1:7" ht="12.75">
      <c r="A1778" s="2"/>
      <c r="C1778" s="2"/>
      <c r="D1778" s="5"/>
      <c r="E1778" s="10"/>
      <c r="G1778" s="10"/>
    </row>
    <row r="1779" spans="1:7" ht="12.75">
      <c r="A1779" s="2"/>
      <c r="C1779" s="2"/>
      <c r="D1779" s="5"/>
      <c r="E1779" s="10"/>
      <c r="G1779" s="10"/>
    </row>
    <row r="1780" spans="1:7" ht="12.75">
      <c r="A1780" s="2"/>
      <c r="C1780" s="2"/>
      <c r="D1780" s="5"/>
      <c r="E1780" s="10"/>
      <c r="G1780" s="10"/>
    </row>
    <row r="1781" spans="1:7" ht="12.75">
      <c r="A1781" s="2"/>
      <c r="C1781" s="2"/>
      <c r="D1781" s="5"/>
      <c r="E1781" s="10"/>
      <c r="G1781" s="10"/>
    </row>
    <row r="1782" spans="1:7" ht="12.75">
      <c r="A1782" s="2"/>
      <c r="C1782" s="2"/>
      <c r="D1782" s="5"/>
      <c r="E1782" s="10"/>
      <c r="G1782" s="10"/>
    </row>
    <row r="1783" spans="1:7" ht="12.75">
      <c r="A1783" s="3"/>
      <c r="C1783" s="2"/>
      <c r="D1783" s="5"/>
      <c r="E1783" s="10"/>
      <c r="G1783" s="10"/>
    </row>
    <row r="1784" spans="1:7" ht="12.75">
      <c r="A1784" s="2"/>
      <c r="C1784" s="2"/>
      <c r="D1784" s="5"/>
      <c r="E1784" s="10"/>
      <c r="G1784" s="10"/>
    </row>
    <row r="1785" spans="1:7" ht="12.75">
      <c r="A1785" s="2"/>
      <c r="C1785" s="2"/>
      <c r="D1785" s="5"/>
      <c r="E1785" s="10"/>
      <c r="G1785" s="10"/>
    </row>
    <row r="1786" spans="1:7" ht="12.75">
      <c r="A1786" s="2"/>
      <c r="C1786" s="2"/>
      <c r="D1786" s="6"/>
      <c r="E1786" s="10"/>
      <c r="G1786" s="10"/>
    </row>
    <row r="1787" spans="1:7" ht="12.75">
      <c r="A1787" s="2"/>
      <c r="C1787" s="2"/>
      <c r="D1787" s="5"/>
      <c r="E1787" s="10"/>
      <c r="G1787" s="10"/>
    </row>
    <row r="1788" spans="1:7" ht="12.75">
      <c r="A1788" s="2"/>
      <c r="C1788" s="2"/>
      <c r="D1788" s="5"/>
      <c r="E1788" s="10"/>
      <c r="G1788" s="10"/>
    </row>
    <row r="1789" spans="1:7" ht="12.75">
      <c r="A1789" s="2"/>
      <c r="C1789" s="2"/>
      <c r="D1789" s="5"/>
      <c r="E1789" s="10"/>
      <c r="G1789" s="10"/>
    </row>
    <row r="1790" spans="1:7" ht="12.75">
      <c r="A1790" s="2"/>
      <c r="C1790" s="2"/>
      <c r="D1790" s="5"/>
      <c r="E1790" s="10"/>
      <c r="G1790" s="10"/>
    </row>
    <row r="1791" spans="1:7" ht="12.75">
      <c r="A1791" s="2"/>
      <c r="C1791" s="2"/>
      <c r="D1791" s="5"/>
      <c r="E1791" s="10"/>
      <c r="G1791" s="10"/>
    </row>
    <row r="1792" spans="1:7" ht="12.75">
      <c r="A1792" s="2"/>
      <c r="C1792" s="2"/>
      <c r="D1792" s="5"/>
      <c r="E1792" s="10"/>
      <c r="G1792" s="10"/>
    </row>
    <row r="1793" spans="1:7" ht="12.75">
      <c r="A1793" s="2"/>
      <c r="C1793" s="2"/>
      <c r="D1793" s="5"/>
      <c r="E1793" s="10"/>
      <c r="G1793" s="10"/>
    </row>
    <row r="1794" spans="1:7" ht="12.75">
      <c r="A1794" s="3"/>
      <c r="C1794" s="2"/>
      <c r="D1794" s="5"/>
      <c r="E1794" s="10"/>
      <c r="G1794" s="10"/>
    </row>
    <row r="1795" spans="1:26" ht="12.75">
      <c r="A1795" s="2"/>
      <c r="C1795" s="2"/>
      <c r="D1795" s="5"/>
      <c r="E1795" s="10"/>
      <c r="G1795" s="10"/>
      <c r="Z1795" s="12"/>
    </row>
    <row r="1796" spans="1:7" ht="12.75">
      <c r="A1796" s="2"/>
      <c r="C1796" s="2"/>
      <c r="D1796" s="5"/>
      <c r="E1796" s="10"/>
      <c r="G1796" s="10"/>
    </row>
    <row r="1797" spans="1:7" ht="12.75">
      <c r="A1797" s="2"/>
      <c r="C1797" s="2"/>
      <c r="D1797" s="6"/>
      <c r="E1797" s="10"/>
      <c r="G1797" s="10"/>
    </row>
    <row r="1798" spans="1:7" ht="12.75">
      <c r="A1798" s="2"/>
      <c r="C1798" s="2"/>
      <c r="D1798" s="5"/>
      <c r="E1798" s="10"/>
      <c r="G1798" s="10"/>
    </row>
    <row r="1799" spans="1:7" ht="12.75">
      <c r="A1799" s="2"/>
      <c r="C1799" s="2"/>
      <c r="D1799" s="5"/>
      <c r="E1799" s="10"/>
      <c r="G1799" s="10"/>
    </row>
    <row r="1800" spans="1:7" ht="12.75">
      <c r="A1800" s="2"/>
      <c r="C1800" s="2"/>
      <c r="D1800" s="5"/>
      <c r="E1800" s="10"/>
      <c r="G1800" s="10"/>
    </row>
    <row r="1801" spans="1:7" ht="12.75">
      <c r="A1801" s="2"/>
      <c r="C1801" s="3"/>
      <c r="D1801" s="5"/>
      <c r="E1801" s="10"/>
      <c r="G1801" s="10"/>
    </row>
    <row r="1802" spans="1:7" ht="12.75">
      <c r="A1802" s="2"/>
      <c r="C1802" s="2"/>
      <c r="D1802" s="5"/>
      <c r="E1802" s="10"/>
      <c r="G1802" s="10"/>
    </row>
    <row r="1803" spans="1:7" ht="12.75">
      <c r="A1803" s="2"/>
      <c r="C1803" s="2"/>
      <c r="D1803" s="5"/>
      <c r="E1803" s="10"/>
      <c r="G1803" s="10"/>
    </row>
    <row r="1804" spans="1:7" ht="12.75">
      <c r="A1804" s="3"/>
      <c r="C1804" s="2"/>
      <c r="D1804" s="5"/>
      <c r="E1804" s="10"/>
      <c r="G1804" s="10"/>
    </row>
    <row r="1805" spans="1:7" ht="12.75">
      <c r="A1805" s="2"/>
      <c r="C1805" s="2"/>
      <c r="D1805" s="5"/>
      <c r="E1805" s="10"/>
      <c r="G1805" s="10"/>
    </row>
    <row r="1806" spans="1:7" ht="12.75">
      <c r="A1806" s="2"/>
      <c r="C1806" s="2"/>
      <c r="D1806" s="5"/>
      <c r="E1806" s="10"/>
      <c r="G1806" s="10"/>
    </row>
    <row r="1807" spans="1:7" ht="12.75">
      <c r="A1807" s="2"/>
      <c r="C1807" s="2"/>
      <c r="D1807" s="5"/>
      <c r="E1807" s="10"/>
      <c r="G1807" s="10"/>
    </row>
    <row r="1808" spans="1:7" ht="12.75">
      <c r="A1808" s="2"/>
      <c r="C1808" s="2"/>
      <c r="D1808" s="5"/>
      <c r="E1808" s="10"/>
      <c r="G1808" s="10"/>
    </row>
    <row r="1809" spans="1:8" ht="12.75">
      <c r="A1809" s="2"/>
      <c r="C1809" s="2"/>
      <c r="D1809" s="5"/>
      <c r="E1809" s="10"/>
      <c r="F1809" s="8"/>
      <c r="G1809" s="10"/>
      <c r="H1809" s="8"/>
    </row>
    <row r="1810" spans="1:8" ht="12.75">
      <c r="A1810" s="2"/>
      <c r="C1810" s="2"/>
      <c r="D1810" s="5"/>
      <c r="E1810" s="10"/>
      <c r="F1810" s="8"/>
      <c r="G1810" s="10"/>
      <c r="H1810" s="8"/>
    </row>
    <row r="1811" spans="1:8" ht="12.75">
      <c r="A1811" s="2"/>
      <c r="C1811" s="2"/>
      <c r="D1811" s="5"/>
      <c r="E1811" s="10"/>
      <c r="F1811" s="8"/>
      <c r="G1811" s="10"/>
      <c r="H1811" s="8"/>
    </row>
    <row r="1812" spans="1:8" ht="12.75">
      <c r="A1812" s="2"/>
      <c r="C1812" s="2"/>
      <c r="D1812" s="5"/>
      <c r="E1812" s="10"/>
      <c r="F1812" s="8"/>
      <c r="G1812" s="10"/>
      <c r="H1812" s="8"/>
    </row>
    <row r="1813" spans="1:8" ht="12.75">
      <c r="A1813" s="2"/>
      <c r="C1813" s="2"/>
      <c r="D1813" s="5"/>
      <c r="E1813" s="10"/>
      <c r="F1813" s="8"/>
      <c r="G1813" s="10"/>
      <c r="H1813" s="8"/>
    </row>
    <row r="1814" spans="1:8" ht="12.75">
      <c r="A1814" s="2"/>
      <c r="C1814" s="2"/>
      <c r="D1814" s="5"/>
      <c r="E1814" s="10"/>
      <c r="F1814" s="8"/>
      <c r="G1814" s="10"/>
      <c r="H1814" s="8"/>
    </row>
    <row r="1815" spans="1:8" ht="12.75">
      <c r="A1815" s="2"/>
      <c r="C1815" s="2"/>
      <c r="D1815" s="5"/>
      <c r="E1815" s="10"/>
      <c r="F1815" s="8"/>
      <c r="G1815" s="10"/>
      <c r="H1815" s="8"/>
    </row>
    <row r="1816" spans="1:8" ht="12.75">
      <c r="A1816" s="2"/>
      <c r="C1816" s="2"/>
      <c r="D1816" s="5"/>
      <c r="E1816" s="10"/>
      <c r="F1816" s="8"/>
      <c r="G1816" s="10"/>
      <c r="H1816" s="8"/>
    </row>
    <row r="1817" spans="1:8" ht="12.75">
      <c r="A1817" s="2"/>
      <c r="C1817" s="2"/>
      <c r="D1817" s="5"/>
      <c r="E1817" s="10"/>
      <c r="F1817" s="8"/>
      <c r="G1817" s="10"/>
      <c r="H1817" s="8"/>
    </row>
    <row r="1818" spans="1:8" ht="12.75">
      <c r="A1818" s="2"/>
      <c r="C1818" s="2"/>
      <c r="D1818" s="5"/>
      <c r="E1818" s="10"/>
      <c r="F1818" s="8"/>
      <c r="G1818" s="10"/>
      <c r="H1818" s="8"/>
    </row>
    <row r="1819" spans="1:8" ht="12.75">
      <c r="A1819" s="2"/>
      <c r="C1819" s="2"/>
      <c r="D1819" s="5"/>
      <c r="E1819" s="10"/>
      <c r="F1819" s="8"/>
      <c r="G1819" s="10"/>
      <c r="H1819" s="8"/>
    </row>
    <row r="1820" spans="1:8" ht="12.75">
      <c r="A1820" s="2"/>
      <c r="C1820" s="2"/>
      <c r="D1820" s="5"/>
      <c r="E1820" s="10"/>
      <c r="F1820" s="8"/>
      <c r="G1820" s="10"/>
      <c r="H1820" s="8"/>
    </row>
    <row r="1821" spans="1:8" ht="12.75">
      <c r="A1821" s="2"/>
      <c r="C1821" s="2"/>
      <c r="D1821" s="5"/>
      <c r="E1821" s="10"/>
      <c r="F1821" s="8"/>
      <c r="G1821" s="10"/>
      <c r="H1821" s="8"/>
    </row>
    <row r="1822" spans="1:26" ht="12.75">
      <c r="A1822" s="2">
        <v>5</v>
      </c>
      <c r="B1822" s="11">
        <v>31</v>
      </c>
      <c r="C1822" s="2">
        <v>40</v>
      </c>
      <c r="D1822" s="5">
        <v>29</v>
      </c>
      <c r="E1822" s="10">
        <v>7</v>
      </c>
      <c r="F1822" s="8">
        <v>7</v>
      </c>
      <c r="G1822" s="10">
        <v>24</v>
      </c>
      <c r="H1822" s="8">
        <v>1</v>
      </c>
      <c r="I1822" s="11">
        <v>23</v>
      </c>
      <c r="J1822" s="11">
        <v>6</v>
      </c>
      <c r="K1822" s="11">
        <v>24</v>
      </c>
      <c r="L1822" s="11">
        <v>6</v>
      </c>
      <c r="M1822" s="11">
        <v>28</v>
      </c>
      <c r="N1822" s="11">
        <v>26</v>
      </c>
      <c r="O1822" s="11">
        <v>52</v>
      </c>
      <c r="P1822" s="11">
        <v>15</v>
      </c>
      <c r="Q1822" s="11">
        <v>6</v>
      </c>
      <c r="R1822" s="11">
        <v>28</v>
      </c>
      <c r="S1822" s="11">
        <v>52</v>
      </c>
      <c r="T1822" s="11">
        <v>12</v>
      </c>
      <c r="Z1822" s="11"/>
    </row>
    <row r="1823" spans="1:8" ht="12.75">
      <c r="A1823" s="2"/>
      <c r="C1823" s="2"/>
      <c r="D1823" s="5"/>
      <c r="E1823" s="10"/>
      <c r="F1823" s="8"/>
      <c r="G1823" s="10"/>
      <c r="H1823" s="8"/>
    </row>
    <row r="1824" spans="1:8" ht="12.75">
      <c r="A1824" s="2"/>
      <c r="C1824" s="2"/>
      <c r="D1824" s="5"/>
      <c r="E1824" s="10"/>
      <c r="F1824" s="8"/>
      <c r="G1824" s="10"/>
      <c r="H1824" s="8"/>
    </row>
    <row r="1825" spans="3:7" ht="12.75">
      <c r="C1825" s="2"/>
      <c r="D1825" s="5"/>
      <c r="E1825" s="10"/>
      <c r="G1825" s="10"/>
    </row>
    <row r="1826" spans="3:7" ht="12.75">
      <c r="C1826" s="2"/>
      <c r="D1826" s="5"/>
      <c r="E1826" s="10"/>
      <c r="G1826" s="10"/>
    </row>
    <row r="1827" spans="3:7" ht="12.75">
      <c r="C1827" s="2"/>
      <c r="D1827" s="5"/>
      <c r="E1827" s="10"/>
      <c r="G1827" s="10"/>
    </row>
    <row r="1828" spans="3:7" ht="12.75">
      <c r="C1828" s="2"/>
      <c r="D1828" s="5"/>
      <c r="E1828" s="10"/>
      <c r="G1828" s="10"/>
    </row>
    <row r="1829" spans="3:7" ht="12.75">
      <c r="C1829" s="2"/>
      <c r="D1829" s="5"/>
      <c r="E1829" s="10"/>
      <c r="G1829" s="10"/>
    </row>
    <row r="1830" spans="3:7" ht="12.75">
      <c r="C1830" s="2"/>
      <c r="D1830" s="5"/>
      <c r="E1830" s="10"/>
      <c r="G1830" s="10"/>
    </row>
    <row r="1831" spans="3:7" ht="12.75">
      <c r="C1831" s="2"/>
      <c r="D1831" s="5"/>
      <c r="E1831" s="10"/>
      <c r="G1831" s="10"/>
    </row>
    <row r="1832" spans="3:7" ht="12.75">
      <c r="C1832" s="3"/>
      <c r="D1832" s="5"/>
      <c r="E1832" s="10"/>
      <c r="G1832" s="10"/>
    </row>
    <row r="1833" spans="3:7" ht="12.75">
      <c r="C1833" s="2"/>
      <c r="D1833" s="5"/>
      <c r="E1833" s="10"/>
      <c r="G1833" s="10"/>
    </row>
    <row r="1834" spans="3:7" ht="12.75">
      <c r="C1834" s="2"/>
      <c r="D1834" s="5"/>
      <c r="E1834" s="10"/>
      <c r="G1834" s="10"/>
    </row>
    <row r="1835" spans="3:7" ht="12.75">
      <c r="C1835" s="2"/>
      <c r="D1835" s="5"/>
      <c r="E1835" s="10"/>
      <c r="G1835" s="10"/>
    </row>
    <row r="1836" spans="3:7" ht="12.75">
      <c r="C1836" s="2"/>
      <c r="D1836" s="5"/>
      <c r="E1836" s="10"/>
      <c r="G1836" s="10"/>
    </row>
    <row r="1837" spans="3:7" ht="12.75">
      <c r="C1837" s="2"/>
      <c r="D1837" s="5"/>
      <c r="E1837" s="10"/>
      <c r="G1837" s="10"/>
    </row>
    <row r="1838" spans="3:7" ht="12.75">
      <c r="C1838" s="2"/>
      <c r="D1838" s="5"/>
      <c r="E1838" s="10"/>
      <c r="G1838" s="10"/>
    </row>
    <row r="1839" spans="3:7" ht="12.75">
      <c r="C1839" s="2"/>
      <c r="D1839" s="5"/>
      <c r="E1839" s="10"/>
      <c r="G1839" s="10"/>
    </row>
    <row r="1840" spans="3:7" ht="12.75">
      <c r="C1840" s="2"/>
      <c r="D1840" s="5"/>
      <c r="E1840" s="10"/>
      <c r="G1840" s="10"/>
    </row>
    <row r="1841" spans="5:7" ht="12.75">
      <c r="E1841" s="10"/>
      <c r="G1841" s="10"/>
    </row>
    <row r="1842" spans="5:7" ht="12.75">
      <c r="E1842" s="10"/>
      <c r="G1842" s="10"/>
    </row>
    <row r="1843" spans="5:7" ht="12.75">
      <c r="E1843" s="10"/>
      <c r="G1843" s="10"/>
    </row>
    <row r="1844" spans="5:7" ht="12.75">
      <c r="E1844" s="10"/>
      <c r="G1844" s="10"/>
    </row>
    <row r="1845" spans="5:7" ht="12.75">
      <c r="E1845" s="10"/>
      <c r="G1845" s="10"/>
    </row>
    <row r="1846" spans="5:7" ht="12.75">
      <c r="E1846" s="10"/>
      <c r="G1846" s="10"/>
    </row>
    <row r="1847" spans="5:7" ht="12.75">
      <c r="E1847" s="10"/>
      <c r="G1847" s="10"/>
    </row>
    <row r="1848" spans="5:7" ht="12.75">
      <c r="E1848" s="10"/>
      <c r="G1848" s="10"/>
    </row>
    <row r="1849" spans="5:7" ht="12.75">
      <c r="E1849" s="10"/>
      <c r="G1849" s="10"/>
    </row>
    <row r="1850" spans="5:7" ht="12.75">
      <c r="E1850" s="10"/>
      <c r="G1850" s="10"/>
    </row>
    <row r="1851" spans="5:7" ht="12.75">
      <c r="E1851" s="10"/>
      <c r="G1851" s="10"/>
    </row>
    <row r="1852" spans="5:7" ht="12.75">
      <c r="E1852" s="10"/>
      <c r="G1852" s="10"/>
    </row>
    <row r="1853" spans="5:7" ht="12.75">
      <c r="E1853" s="10"/>
      <c r="G1853" s="10"/>
    </row>
    <row r="1854" spans="5:7" ht="12.75">
      <c r="E1854" s="10"/>
      <c r="G1854" s="10"/>
    </row>
    <row r="1855" spans="5:7" ht="12.75">
      <c r="E1855" s="10"/>
      <c r="G1855" s="10"/>
    </row>
    <row r="1856" spans="5:7" ht="12.75">
      <c r="E1856" s="10"/>
      <c r="G1856" s="10"/>
    </row>
    <row r="1857" spans="1:8" ht="12.75">
      <c r="A1857" s="2"/>
      <c r="C1857" s="2"/>
      <c r="D1857" s="5"/>
      <c r="E1857" s="10"/>
      <c r="F1857" s="8"/>
      <c r="G1857" s="10"/>
      <c r="H1857" s="8"/>
    </row>
    <row r="1858" spans="1:8" ht="12.75">
      <c r="A1858" s="2"/>
      <c r="C1858" s="2"/>
      <c r="D1858" s="5"/>
      <c r="E1858" s="10"/>
      <c r="F1858" s="8"/>
      <c r="G1858" s="10"/>
      <c r="H1858" s="8"/>
    </row>
    <row r="1859" spans="1:8" ht="12.75">
      <c r="A1859" s="2"/>
      <c r="C1859" s="2"/>
      <c r="D1859" s="5"/>
      <c r="E1859" s="10"/>
      <c r="F1859" s="8"/>
      <c r="G1859" s="10"/>
      <c r="H1859" s="8"/>
    </row>
    <row r="1860" spans="1:8" ht="12.75">
      <c r="A1860" s="2"/>
      <c r="C1860" s="2"/>
      <c r="D1860" s="5"/>
      <c r="E1860" s="10"/>
      <c r="F1860" s="8"/>
      <c r="G1860" s="10"/>
      <c r="H1860" s="8"/>
    </row>
    <row r="1861" spans="1:8" ht="12.75">
      <c r="A1861" s="2"/>
      <c r="C1861" s="2"/>
      <c r="D1861" s="5"/>
      <c r="E1861" s="10"/>
      <c r="F1861" s="8"/>
      <c r="G1861" s="10"/>
      <c r="H1861" s="8"/>
    </row>
    <row r="1862" spans="1:8" ht="12.75">
      <c r="A1862" s="2"/>
      <c r="C1862" s="2"/>
      <c r="D1862" s="5"/>
      <c r="E1862" s="10"/>
      <c r="F1862" s="8"/>
      <c r="G1862" s="10"/>
      <c r="H1862" s="8"/>
    </row>
    <row r="1863" spans="1:8" ht="12.75">
      <c r="A1863" s="2"/>
      <c r="C1863" s="2"/>
      <c r="D1863" s="5"/>
      <c r="E1863" s="10"/>
      <c r="F1863" s="8"/>
      <c r="G1863" s="10"/>
      <c r="H1863" s="8"/>
    </row>
    <row r="1864" spans="1:26" ht="12.75">
      <c r="A1864" s="2">
        <v>1</v>
      </c>
      <c r="B1864" s="11">
        <v>1</v>
      </c>
      <c r="C1864" s="2">
        <v>146</v>
      </c>
      <c r="D1864" s="5">
        <v>170</v>
      </c>
      <c r="E1864" s="10">
        <v>7</v>
      </c>
      <c r="F1864" s="8">
        <v>8</v>
      </c>
      <c r="G1864" s="10">
        <v>24</v>
      </c>
      <c r="H1864" s="8">
        <v>1</v>
      </c>
      <c r="I1864" s="11">
        <v>1</v>
      </c>
      <c r="J1864" s="11">
        <v>7</v>
      </c>
      <c r="K1864" s="11">
        <v>1</v>
      </c>
      <c r="L1864" s="11">
        <v>9</v>
      </c>
      <c r="M1864" s="11">
        <v>40</v>
      </c>
      <c r="N1864" s="11">
        <v>1</v>
      </c>
      <c r="O1864" s="11">
        <v>7</v>
      </c>
      <c r="P1864" s="11">
        <v>1</v>
      </c>
      <c r="Q1864" s="11">
        <v>2</v>
      </c>
      <c r="R1864" s="11">
        <v>1</v>
      </c>
      <c r="S1864" s="11">
        <v>7</v>
      </c>
      <c r="T1864" s="11">
        <v>1</v>
      </c>
      <c r="Z1864" s="11"/>
    </row>
    <row r="1865" spans="1:8" ht="12.75">
      <c r="A1865" s="2"/>
      <c r="C1865" s="2"/>
      <c r="D1865" s="5"/>
      <c r="E1865" s="10"/>
      <c r="F1865" s="8"/>
      <c r="G1865" s="10"/>
      <c r="H1865" s="8"/>
    </row>
    <row r="1866" spans="1:8" ht="12.75">
      <c r="A1866" s="2"/>
      <c r="C1866" s="2"/>
      <c r="D1866" s="5"/>
      <c r="E1866" s="10"/>
      <c r="F1866" s="8"/>
      <c r="G1866" s="10"/>
      <c r="H1866" s="8"/>
    </row>
    <row r="1867" spans="1:8" ht="12.75">
      <c r="A1867" s="2"/>
      <c r="C1867" s="2"/>
      <c r="D1867" s="5"/>
      <c r="E1867" s="10"/>
      <c r="F1867" s="8"/>
      <c r="G1867" s="10"/>
      <c r="H1867" s="8"/>
    </row>
    <row r="1868" spans="1:8" ht="12.75">
      <c r="A1868" s="2"/>
      <c r="C1868" s="2"/>
      <c r="D1868" s="5"/>
      <c r="E1868" s="10"/>
      <c r="F1868" s="8"/>
      <c r="G1868" s="10"/>
      <c r="H1868" s="8"/>
    </row>
    <row r="1869" spans="1:8" ht="12.75">
      <c r="A1869" s="2"/>
      <c r="C1869" s="2"/>
      <c r="D1869" s="5"/>
      <c r="E1869" s="10"/>
      <c r="F1869" s="8"/>
      <c r="G1869" s="10"/>
      <c r="H1869" s="8"/>
    </row>
    <row r="1870" spans="1:8" ht="12.75">
      <c r="A1870" s="2"/>
      <c r="C1870" s="2"/>
      <c r="D1870" s="5"/>
      <c r="E1870" s="10"/>
      <c r="F1870" s="8"/>
      <c r="G1870" s="10"/>
      <c r="H1870" s="8"/>
    </row>
    <row r="1871" spans="1:8" ht="12.75">
      <c r="A1871" s="2"/>
      <c r="C1871" s="2"/>
      <c r="D1871" s="5"/>
      <c r="E1871" s="10"/>
      <c r="F1871" s="8"/>
      <c r="G1871" s="10"/>
      <c r="H1871" s="8"/>
    </row>
    <row r="1872" spans="1:8" ht="12.75">
      <c r="A1872" s="2"/>
      <c r="C1872" s="2"/>
      <c r="D1872" s="5"/>
      <c r="E1872" s="10"/>
      <c r="F1872" s="8"/>
      <c r="G1872" s="10"/>
      <c r="H1872" s="8"/>
    </row>
    <row r="1873" spans="5:7" ht="12.75">
      <c r="E1873" s="10"/>
      <c r="G1873" s="10"/>
    </row>
    <row r="1874" spans="5:7" ht="12.75">
      <c r="E1874" s="10"/>
      <c r="G1874" s="10"/>
    </row>
    <row r="1875" spans="5:7" ht="12.75">
      <c r="E1875" s="10"/>
      <c r="G1875" s="10"/>
    </row>
    <row r="1876" spans="5:7" ht="12.75">
      <c r="E1876" s="10"/>
      <c r="G1876" s="10"/>
    </row>
    <row r="1877" spans="5:7" ht="12.75">
      <c r="E1877" s="10"/>
      <c r="G1877" s="10"/>
    </row>
    <row r="1878" spans="5:7" ht="12.75">
      <c r="E1878" s="10"/>
      <c r="G1878" s="10"/>
    </row>
    <row r="1879" spans="5:7" ht="12.75">
      <c r="E1879" s="10"/>
      <c r="G1879" s="10"/>
    </row>
    <row r="1880" spans="5:7" ht="12.75">
      <c r="E1880" s="10"/>
      <c r="G1880" s="10"/>
    </row>
    <row r="1881" spans="5:7" ht="12.75">
      <c r="E1881" s="10"/>
      <c r="G1881" s="10"/>
    </row>
    <row r="1882" spans="5:7" ht="12.75">
      <c r="E1882" s="10"/>
      <c r="G1882" s="10"/>
    </row>
    <row r="1883" spans="5:7" ht="12.75">
      <c r="E1883" s="10"/>
      <c r="G1883" s="10"/>
    </row>
    <row r="1884" spans="5:7" ht="12.75">
      <c r="E1884" s="10"/>
      <c r="G1884" s="10"/>
    </row>
    <row r="1885" spans="5:7" ht="12.75">
      <c r="E1885" s="10"/>
      <c r="G1885" s="10"/>
    </row>
    <row r="1886" spans="5:7" ht="12.75">
      <c r="E1886" s="10"/>
      <c r="G1886" s="10"/>
    </row>
    <row r="1887" spans="5:7" ht="12.75">
      <c r="E1887" s="10"/>
      <c r="G1887" s="10"/>
    </row>
    <row r="1888" spans="5:7" ht="12.75">
      <c r="E1888" s="10"/>
      <c r="G1888" s="10"/>
    </row>
    <row r="1889" spans="1:8" ht="12.75">
      <c r="A1889" s="2"/>
      <c r="C1889" s="2"/>
      <c r="D1889" s="5"/>
      <c r="E1889" s="10"/>
      <c r="F1889" s="8"/>
      <c r="G1889" s="10"/>
      <c r="H1889" s="8"/>
    </row>
    <row r="1890" spans="1:8" ht="12.75">
      <c r="A1890" s="3"/>
      <c r="C1890" s="2"/>
      <c r="D1890" s="5"/>
      <c r="E1890" s="10"/>
      <c r="F1890" s="8"/>
      <c r="G1890" s="10"/>
      <c r="H1890" s="8"/>
    </row>
    <row r="1891" spans="1:8" ht="12.75">
      <c r="A1891" s="2"/>
      <c r="C1891" s="2"/>
      <c r="D1891" s="5"/>
      <c r="E1891" s="10"/>
      <c r="F1891" s="8"/>
      <c r="G1891" s="10"/>
      <c r="H1891" s="8"/>
    </row>
    <row r="1892" spans="1:8" ht="12.75">
      <c r="A1892" s="2"/>
      <c r="C1892" s="2"/>
      <c r="D1892" s="5"/>
      <c r="E1892" s="10"/>
      <c r="F1892" s="8"/>
      <c r="G1892" s="10"/>
      <c r="H1892" s="8"/>
    </row>
    <row r="1893" spans="1:8" ht="12.75">
      <c r="A1893" s="2"/>
      <c r="C1893" s="2"/>
      <c r="D1893" s="6"/>
      <c r="E1893" s="10"/>
      <c r="F1893" s="8"/>
      <c r="G1893" s="10"/>
      <c r="H1893" s="8"/>
    </row>
    <row r="1894" spans="1:8" ht="12.75">
      <c r="A1894" s="2"/>
      <c r="C1894" s="2"/>
      <c r="D1894" s="5"/>
      <c r="E1894" s="10"/>
      <c r="F1894" s="8"/>
      <c r="G1894" s="10"/>
      <c r="H1894" s="8"/>
    </row>
    <row r="1895" spans="1:8" ht="12.75">
      <c r="A1895" s="2"/>
      <c r="C1895" s="2"/>
      <c r="D1895" s="5"/>
      <c r="E1895" s="10"/>
      <c r="F1895" s="8"/>
      <c r="G1895" s="10"/>
      <c r="H1895" s="8"/>
    </row>
    <row r="1896" spans="1:8" ht="12.75">
      <c r="A1896" s="2"/>
      <c r="C1896" s="2"/>
      <c r="D1896" s="5"/>
      <c r="E1896" s="10"/>
      <c r="F1896" s="8"/>
      <c r="G1896" s="10"/>
      <c r="H1896" s="8"/>
    </row>
    <row r="1897" spans="1:8" ht="12.75">
      <c r="A1897" s="2"/>
      <c r="C1897" s="2"/>
      <c r="D1897" s="5"/>
      <c r="E1897" s="10"/>
      <c r="F1897" s="8"/>
      <c r="G1897" s="10"/>
      <c r="H1897" s="8"/>
    </row>
    <row r="1898" spans="1:8" ht="12.75">
      <c r="A1898" s="2"/>
      <c r="C1898" s="2"/>
      <c r="D1898" s="5"/>
      <c r="E1898" s="10"/>
      <c r="F1898" s="8"/>
      <c r="G1898" s="10"/>
      <c r="H1898" s="8"/>
    </row>
    <row r="1899" spans="1:8" ht="12.75">
      <c r="A1899" s="2"/>
      <c r="C1899" s="2"/>
      <c r="D1899" s="5"/>
      <c r="E1899" s="10"/>
      <c r="F1899" s="8"/>
      <c r="G1899" s="10"/>
      <c r="H1899" s="8"/>
    </row>
    <row r="1900" spans="1:8" ht="12.75">
      <c r="A1900" s="2"/>
      <c r="C1900" s="2"/>
      <c r="D1900" s="5"/>
      <c r="E1900" s="10"/>
      <c r="F1900" s="8"/>
      <c r="G1900" s="10"/>
      <c r="H1900" s="8"/>
    </row>
    <row r="1901" spans="1:8" ht="12.75">
      <c r="A1901" s="2"/>
      <c r="C1901" s="2"/>
      <c r="D1901" s="5"/>
      <c r="E1901" s="10"/>
      <c r="F1901" s="8"/>
      <c r="G1901" s="10"/>
      <c r="H1901" s="8"/>
    </row>
    <row r="1902" spans="1:8" ht="12.75">
      <c r="A1902" s="2"/>
      <c r="C1902" s="2"/>
      <c r="D1902" s="5"/>
      <c r="E1902" s="10"/>
      <c r="F1902" s="8"/>
      <c r="G1902" s="10"/>
      <c r="H1902" s="8"/>
    </row>
    <row r="1903" spans="1:26" ht="12.75">
      <c r="A1903" s="2">
        <v>17</v>
      </c>
      <c r="B1903" s="11">
        <v>3</v>
      </c>
      <c r="C1903" s="2">
        <v>146</v>
      </c>
      <c r="D1903" s="5">
        <v>170</v>
      </c>
      <c r="E1903" s="10">
        <v>7</v>
      </c>
      <c r="F1903" s="8">
        <v>53</v>
      </c>
      <c r="G1903" s="10">
        <v>24</v>
      </c>
      <c r="H1903" s="8">
        <v>1</v>
      </c>
      <c r="I1903" s="11">
        <v>2</v>
      </c>
      <c r="J1903" s="11">
        <v>113</v>
      </c>
      <c r="K1903" s="11">
        <v>2</v>
      </c>
      <c r="L1903" s="11">
        <v>107</v>
      </c>
      <c r="M1903" s="11"/>
      <c r="N1903" s="11">
        <v>2</v>
      </c>
      <c r="O1903" s="11">
        <v>168</v>
      </c>
      <c r="P1903" s="11">
        <v>1</v>
      </c>
      <c r="Q1903" s="11">
        <v>112</v>
      </c>
      <c r="R1903" s="11">
        <v>1</v>
      </c>
      <c r="S1903" s="11">
        <v>168</v>
      </c>
      <c r="T1903" s="11">
        <v>1</v>
      </c>
      <c r="Z1903" s="11"/>
    </row>
    <row r="1904" spans="1:8" ht="12.75">
      <c r="A1904" s="2"/>
      <c r="C1904" s="2"/>
      <c r="D1904" s="5"/>
      <c r="E1904" s="10"/>
      <c r="F1904" s="8"/>
      <c r="G1904" s="10"/>
      <c r="H1904" s="8"/>
    </row>
    <row r="1905" spans="1:8" ht="12.75">
      <c r="A1905" s="2"/>
      <c r="C1905" s="2"/>
      <c r="D1905" s="5"/>
      <c r="E1905" s="10"/>
      <c r="F1905" s="8"/>
      <c r="G1905" s="10"/>
      <c r="H1905" s="8"/>
    </row>
    <row r="1906" spans="1:8" ht="12.75">
      <c r="A1906" s="2"/>
      <c r="C1906" s="2"/>
      <c r="D1906" s="5"/>
      <c r="E1906" s="10"/>
      <c r="F1906" s="8"/>
      <c r="G1906" s="10"/>
      <c r="H1906" s="8"/>
    </row>
    <row r="1907" spans="1:8" ht="12.75">
      <c r="A1907" s="2"/>
      <c r="C1907" s="2"/>
      <c r="D1907" s="5"/>
      <c r="E1907" s="10"/>
      <c r="F1907" s="8"/>
      <c r="G1907" s="10"/>
      <c r="H1907" s="8"/>
    </row>
    <row r="1908" spans="1:8" ht="12.75">
      <c r="A1908" s="2"/>
      <c r="C1908" s="2"/>
      <c r="D1908" s="5"/>
      <c r="E1908" s="10"/>
      <c r="F1908" s="8"/>
      <c r="G1908" s="10"/>
      <c r="H1908" s="8"/>
    </row>
    <row r="1909" spans="1:8" ht="12.75">
      <c r="A1909" s="2"/>
      <c r="C1909" s="2"/>
      <c r="D1909" s="5"/>
      <c r="E1909" s="10"/>
      <c r="F1909" s="8"/>
      <c r="G1909" s="10"/>
      <c r="H1909" s="8"/>
    </row>
    <row r="1910" spans="1:8" ht="12.75">
      <c r="A1910" s="2"/>
      <c r="C1910" s="2"/>
      <c r="D1910" s="5"/>
      <c r="E1910" s="10"/>
      <c r="F1910" s="8"/>
      <c r="G1910" s="10"/>
      <c r="H1910" s="8"/>
    </row>
    <row r="1911" spans="1:8" ht="12.75">
      <c r="A1911" s="2"/>
      <c r="C1911" s="2"/>
      <c r="D1911" s="5"/>
      <c r="E1911" s="10"/>
      <c r="F1911" s="8"/>
      <c r="G1911" s="10"/>
      <c r="H1911" s="8"/>
    </row>
    <row r="1912" spans="1:8" ht="12.75">
      <c r="A1912" s="2"/>
      <c r="C1912" s="2"/>
      <c r="D1912" s="5"/>
      <c r="E1912" s="10"/>
      <c r="F1912" s="8"/>
      <c r="G1912" s="10"/>
      <c r="H1912" s="8"/>
    </row>
    <row r="1913" spans="1:8" ht="12.75">
      <c r="A1913" s="2"/>
      <c r="C1913" s="2"/>
      <c r="D1913" s="5"/>
      <c r="E1913" s="10"/>
      <c r="F1913" s="8"/>
      <c r="G1913" s="10"/>
      <c r="H1913" s="8"/>
    </row>
    <row r="1914" spans="1:8" ht="12.75">
      <c r="A1914" s="2"/>
      <c r="C1914" s="2"/>
      <c r="D1914" s="5"/>
      <c r="E1914" s="10"/>
      <c r="F1914" s="8"/>
      <c r="G1914" s="10"/>
      <c r="H1914" s="8"/>
    </row>
    <row r="1915" spans="1:26" ht="12.75">
      <c r="A1915" s="2">
        <v>7</v>
      </c>
      <c r="B1915" s="11">
        <v>4</v>
      </c>
      <c r="C1915" s="2">
        <v>1</v>
      </c>
      <c r="D1915" s="5">
        <v>1</v>
      </c>
      <c r="E1915" s="10">
        <v>7</v>
      </c>
      <c r="F1915" s="8">
        <v>7</v>
      </c>
      <c r="G1915" s="10">
        <v>23</v>
      </c>
      <c r="H1915" s="8">
        <v>1</v>
      </c>
      <c r="I1915" s="11">
        <v>7</v>
      </c>
      <c r="J1915" s="11">
        <v>7</v>
      </c>
      <c r="K1915" s="11">
        <v>2</v>
      </c>
      <c r="L1915" s="11">
        <v>5</v>
      </c>
      <c r="M1915" s="11">
        <v>5</v>
      </c>
      <c r="N1915" s="11">
        <v>23</v>
      </c>
      <c r="O1915" s="11">
        <v>8</v>
      </c>
      <c r="P1915" s="11">
        <v>4</v>
      </c>
      <c r="Q1915" s="11">
        <v>5</v>
      </c>
      <c r="R1915" s="11">
        <v>4</v>
      </c>
      <c r="S1915" s="11">
        <v>8</v>
      </c>
      <c r="T1915" s="11">
        <v>4</v>
      </c>
      <c r="Z1915" s="11"/>
    </row>
    <row r="1916" spans="1:8" ht="12.75">
      <c r="A1916" s="2"/>
      <c r="C1916" s="2"/>
      <c r="D1916" s="5"/>
      <c r="E1916" s="10"/>
      <c r="F1916" s="8"/>
      <c r="G1916" s="10"/>
      <c r="H1916" s="8"/>
    </row>
    <row r="1917" spans="1:8" ht="12.75">
      <c r="A1917" s="2"/>
      <c r="C1917" s="2"/>
      <c r="D1917" s="5"/>
      <c r="E1917" s="10"/>
      <c r="F1917" s="8"/>
      <c r="G1917" s="10"/>
      <c r="H1917" s="8"/>
    </row>
    <row r="1918" spans="1:8" ht="12.75">
      <c r="A1918" s="2"/>
      <c r="C1918" s="2"/>
      <c r="D1918" s="5"/>
      <c r="E1918" s="10"/>
      <c r="F1918" s="8"/>
      <c r="G1918" s="10"/>
      <c r="H1918" s="8"/>
    </row>
    <row r="1919" spans="1:8" ht="12.75">
      <c r="A1919" s="2"/>
      <c r="C1919" s="2"/>
      <c r="D1919" s="5"/>
      <c r="E1919" s="10"/>
      <c r="F1919" s="8"/>
      <c r="G1919" s="10"/>
      <c r="H1919" s="8"/>
    </row>
    <row r="1920" spans="1:26" ht="12.75">
      <c r="A1920" s="2"/>
      <c r="B1920" s="11"/>
      <c r="C1920" s="2"/>
      <c r="D1920" s="5"/>
      <c r="E1920" s="10"/>
      <c r="F1920" s="8"/>
      <c r="G1920" s="10"/>
      <c r="H1920" s="8"/>
      <c r="I1920" s="11"/>
      <c r="J1920" s="11"/>
      <c r="K1920" s="11"/>
      <c r="L1920" s="11"/>
      <c r="M1920" s="11"/>
      <c r="N1920" s="11"/>
      <c r="O1920" s="11"/>
      <c r="P1920" s="11"/>
      <c r="Q1920" s="11"/>
      <c r="R1920" s="11"/>
      <c r="S1920" s="11"/>
      <c r="T1920" s="11"/>
      <c r="Z1920" s="12"/>
    </row>
    <row r="1921" spans="5:7" ht="12.75">
      <c r="E1921" s="10"/>
      <c r="G1921" s="10"/>
    </row>
    <row r="1922" spans="5:7" ht="12.75">
      <c r="E1922" s="10"/>
      <c r="G1922" s="10"/>
    </row>
    <row r="1923" spans="5:7" ht="12.75">
      <c r="E1923" s="10"/>
      <c r="G1923" s="10"/>
    </row>
    <row r="1924" spans="5:7" ht="12.75">
      <c r="E1924" s="10"/>
      <c r="G1924" s="10"/>
    </row>
    <row r="1925" spans="5:7" ht="12.75">
      <c r="E1925" s="10"/>
      <c r="G1925" s="10"/>
    </row>
    <row r="1926" spans="5:7" ht="12.75">
      <c r="E1926" s="10"/>
      <c r="G1926" s="10"/>
    </row>
    <row r="1927" spans="5:7" ht="12.75">
      <c r="E1927" s="10"/>
      <c r="G1927" s="10"/>
    </row>
    <row r="1928" spans="5:7" ht="12.75">
      <c r="E1928" s="10"/>
      <c r="G1928" s="10"/>
    </row>
    <row r="1929" spans="5:7" ht="12.75">
      <c r="E1929" s="10"/>
      <c r="G1929" s="10"/>
    </row>
    <row r="1930" spans="5:7" ht="12.75">
      <c r="E1930" s="10"/>
      <c r="G1930" s="10"/>
    </row>
    <row r="1931" spans="5:7" ht="12.75">
      <c r="E1931" s="10"/>
      <c r="G1931" s="10"/>
    </row>
    <row r="1932" spans="5:7" ht="12.75">
      <c r="E1932" s="10"/>
      <c r="G1932" s="10"/>
    </row>
    <row r="1933" spans="5:7" ht="12.75">
      <c r="E1933" s="10"/>
      <c r="G1933" s="10"/>
    </row>
    <row r="1934" spans="5:7" ht="12.75">
      <c r="E1934" s="10"/>
      <c r="G1934" s="10"/>
    </row>
    <row r="1935" spans="5:7" ht="12.75">
      <c r="E1935" s="10"/>
      <c r="G1935" s="10"/>
    </row>
    <row r="1936" spans="5:7" ht="12.75">
      <c r="E1936" s="10"/>
      <c r="G1936" s="10"/>
    </row>
    <row r="1937" spans="3:7" ht="12.75">
      <c r="C1937" s="2"/>
      <c r="D1937" s="5"/>
      <c r="E1937" s="10"/>
      <c r="G1937" s="10"/>
    </row>
    <row r="1938" spans="3:7" ht="12.75">
      <c r="C1938" s="2"/>
      <c r="D1938" s="5"/>
      <c r="E1938" s="10"/>
      <c r="G1938" s="10"/>
    </row>
    <row r="1939" spans="3:7" ht="12.75">
      <c r="C1939" s="2"/>
      <c r="D1939" s="5"/>
      <c r="E1939" s="10"/>
      <c r="G1939" s="10"/>
    </row>
    <row r="1940" spans="3:7" ht="12.75">
      <c r="C1940" s="2"/>
      <c r="D1940" s="5"/>
      <c r="E1940" s="10"/>
      <c r="G1940" s="10"/>
    </row>
    <row r="1941" spans="3:7" ht="12.75">
      <c r="C1941" s="2"/>
      <c r="D1941" s="5"/>
      <c r="E1941" s="10"/>
      <c r="G1941" s="10"/>
    </row>
    <row r="1942" spans="3:7" ht="12.75">
      <c r="C1942" s="2"/>
      <c r="D1942" s="5"/>
      <c r="E1942" s="10"/>
      <c r="G1942" s="10"/>
    </row>
    <row r="1943" spans="3:7" ht="12.75">
      <c r="C1943" s="2"/>
      <c r="D1943" s="5"/>
      <c r="E1943" s="10"/>
      <c r="G1943" s="10"/>
    </row>
    <row r="1944" spans="3:7" ht="12.75">
      <c r="C1944" s="2"/>
      <c r="D1944" s="5"/>
      <c r="E1944" s="10"/>
      <c r="G1944" s="10"/>
    </row>
    <row r="1945" spans="3:7" ht="12.75">
      <c r="C1945" s="2"/>
      <c r="D1945" s="5"/>
      <c r="E1945" s="10"/>
      <c r="G1945" s="10"/>
    </row>
    <row r="1946" spans="3:7" ht="12.75">
      <c r="C1946" s="3"/>
      <c r="D1946" s="5"/>
      <c r="E1946" s="10"/>
      <c r="G1946" s="10"/>
    </row>
    <row r="1947" spans="3:7" ht="12.75">
      <c r="C1947" s="2"/>
      <c r="D1947" s="5"/>
      <c r="E1947" s="10"/>
      <c r="G1947" s="10"/>
    </row>
    <row r="1948" spans="3:7" ht="12.75">
      <c r="C1948" s="2"/>
      <c r="D1948" s="5"/>
      <c r="E1948" s="10"/>
      <c r="G1948" s="10"/>
    </row>
    <row r="1949" spans="3:7" ht="12.75">
      <c r="C1949" s="2"/>
      <c r="D1949" s="5"/>
      <c r="E1949" s="10"/>
      <c r="G1949" s="10"/>
    </row>
    <row r="1950" spans="3:7" ht="12.75">
      <c r="C1950" s="2"/>
      <c r="D1950" s="5"/>
      <c r="E1950" s="10"/>
      <c r="G1950" s="10"/>
    </row>
    <row r="1951" spans="3:7" ht="12.75">
      <c r="C1951" s="2"/>
      <c r="D1951" s="5"/>
      <c r="E1951" s="10"/>
      <c r="G1951" s="10"/>
    </row>
    <row r="1952" spans="3:7" ht="12.75">
      <c r="C1952" s="2"/>
      <c r="D1952" s="5"/>
      <c r="E1952" s="10"/>
      <c r="G1952" s="10"/>
    </row>
    <row r="1953" spans="1:8" ht="12.75">
      <c r="A1953" s="2"/>
      <c r="C1953" s="2"/>
      <c r="D1953" s="5"/>
      <c r="E1953" s="10"/>
      <c r="F1953" s="8"/>
      <c r="G1953" s="10"/>
      <c r="H1953" s="8"/>
    </row>
    <row r="1954" spans="1:8" ht="12.75">
      <c r="A1954" s="2"/>
      <c r="C1954" s="2"/>
      <c r="D1954" s="5"/>
      <c r="E1954" s="10"/>
      <c r="F1954" s="8"/>
      <c r="G1954" s="10"/>
      <c r="H1954" s="8"/>
    </row>
    <row r="1955" spans="1:26" ht="12.75">
      <c r="A1955" s="2">
        <v>1</v>
      </c>
      <c r="B1955" s="11">
        <v>11</v>
      </c>
      <c r="C1955" s="2">
        <v>41</v>
      </c>
      <c r="D1955" s="5">
        <v>34</v>
      </c>
      <c r="E1955" s="10">
        <v>8</v>
      </c>
      <c r="F1955" s="8">
        <v>10</v>
      </c>
      <c r="G1955" s="10">
        <v>17</v>
      </c>
      <c r="H1955" s="8">
        <v>1</v>
      </c>
      <c r="I1955" s="11">
        <v>1</v>
      </c>
      <c r="J1955" s="11">
        <v>20</v>
      </c>
      <c r="K1955" s="11">
        <v>2</v>
      </c>
      <c r="L1955" s="11">
        <v>21</v>
      </c>
      <c r="M1955" s="11">
        <v>15</v>
      </c>
      <c r="N1955" s="11">
        <v>6</v>
      </c>
      <c r="O1955" s="11">
        <v>15</v>
      </c>
      <c r="P1955" s="11">
        <v>3</v>
      </c>
      <c r="Q1955" s="11">
        <v>19</v>
      </c>
      <c r="R1955" s="11">
        <v>6</v>
      </c>
      <c r="S1955" s="11">
        <v>15</v>
      </c>
      <c r="T1955" s="11">
        <v>2</v>
      </c>
      <c r="Z1955" s="11"/>
    </row>
    <row r="1956" spans="1:8" ht="12.75">
      <c r="A1956" s="2"/>
      <c r="C1956" s="3"/>
      <c r="D1956" s="5"/>
      <c r="E1956" s="10"/>
      <c r="F1956" s="8"/>
      <c r="G1956" s="10"/>
      <c r="H1956" s="8"/>
    </row>
    <row r="1957" spans="1:8" ht="12.75">
      <c r="A1957" s="2"/>
      <c r="C1957" s="2"/>
      <c r="D1957" s="5"/>
      <c r="E1957" s="10"/>
      <c r="F1957" s="8"/>
      <c r="G1957" s="10"/>
      <c r="H1957" s="8"/>
    </row>
    <row r="1958" spans="1:8" ht="12.75">
      <c r="A1958" s="2"/>
      <c r="C1958" s="2"/>
      <c r="D1958" s="5"/>
      <c r="E1958" s="10"/>
      <c r="F1958" s="8"/>
      <c r="G1958" s="10"/>
      <c r="H1958" s="8"/>
    </row>
    <row r="1959" spans="1:8" ht="12.75">
      <c r="A1959" s="2"/>
      <c r="C1959" s="2"/>
      <c r="D1959" s="5"/>
      <c r="E1959" s="10"/>
      <c r="F1959" s="8"/>
      <c r="G1959" s="10"/>
      <c r="H1959" s="8"/>
    </row>
    <row r="1960" spans="1:8" ht="12.75">
      <c r="A1960" s="2"/>
      <c r="C1960" s="2"/>
      <c r="D1960" s="5"/>
      <c r="E1960" s="10"/>
      <c r="F1960" s="8"/>
      <c r="G1960" s="10"/>
      <c r="H1960" s="8"/>
    </row>
    <row r="1961" spans="1:8" ht="12.75">
      <c r="A1961" s="2"/>
      <c r="C1961" s="2"/>
      <c r="D1961" s="5"/>
      <c r="E1961" s="10"/>
      <c r="F1961" s="8"/>
      <c r="G1961" s="10"/>
      <c r="H1961" s="8"/>
    </row>
    <row r="1962" spans="1:8" ht="12.75">
      <c r="A1962" s="2"/>
      <c r="C1962" s="2"/>
      <c r="D1962" s="5"/>
      <c r="E1962" s="10"/>
      <c r="F1962" s="8"/>
      <c r="G1962" s="10"/>
      <c r="H1962" s="8"/>
    </row>
    <row r="1963" spans="1:8" ht="12.75">
      <c r="A1963" s="2"/>
      <c r="C1963" s="2"/>
      <c r="D1963" s="5"/>
      <c r="E1963" s="10"/>
      <c r="F1963" s="8"/>
      <c r="G1963" s="10"/>
      <c r="H1963" s="8"/>
    </row>
    <row r="1964" spans="1:8" ht="12.75">
      <c r="A1964" s="2"/>
      <c r="C1964" s="2"/>
      <c r="D1964" s="5"/>
      <c r="E1964" s="10"/>
      <c r="F1964" s="8"/>
      <c r="G1964" s="10"/>
      <c r="H1964" s="8"/>
    </row>
    <row r="1965" spans="1:8" ht="12.75">
      <c r="A1965" s="2"/>
      <c r="C1965" s="2"/>
      <c r="D1965" s="5"/>
      <c r="E1965" s="10"/>
      <c r="F1965" s="8"/>
      <c r="G1965" s="10"/>
      <c r="H1965" s="8"/>
    </row>
    <row r="1966" spans="1:8" ht="12.75">
      <c r="A1966" s="2"/>
      <c r="C1966" s="2"/>
      <c r="D1966" s="5"/>
      <c r="E1966" s="10"/>
      <c r="F1966" s="8"/>
      <c r="G1966" s="10"/>
      <c r="H1966" s="8"/>
    </row>
    <row r="1967" spans="1:8" ht="12.75">
      <c r="A1967" s="2"/>
      <c r="C1967" s="2"/>
      <c r="D1967" s="5"/>
      <c r="E1967" s="10"/>
      <c r="F1967" s="8"/>
      <c r="G1967" s="10"/>
      <c r="H1967" s="8"/>
    </row>
    <row r="1968" spans="1:8" ht="12.75">
      <c r="A1968" s="2"/>
      <c r="C1968" s="2"/>
      <c r="D1968" s="5"/>
      <c r="E1968" s="10"/>
      <c r="F1968" s="8"/>
      <c r="G1968" s="10"/>
      <c r="H1968" s="8"/>
    </row>
    <row r="1969" spans="5:7" ht="12.75">
      <c r="E1969" s="10"/>
      <c r="G1969" s="10"/>
    </row>
    <row r="1970" spans="5:7" ht="12.75">
      <c r="E1970" s="10"/>
      <c r="G1970" s="10"/>
    </row>
    <row r="1971" spans="5:7" ht="12.75">
      <c r="E1971" s="10"/>
      <c r="G1971" s="10"/>
    </row>
    <row r="1972" spans="5:7" ht="12.75">
      <c r="E1972" s="10"/>
      <c r="G1972" s="10"/>
    </row>
    <row r="1973" spans="5:7" ht="12.75">
      <c r="E1973" s="10"/>
      <c r="G1973" s="10"/>
    </row>
    <row r="1974" spans="5:7" ht="12.75">
      <c r="E1974" s="10"/>
      <c r="G1974" s="10"/>
    </row>
    <row r="1975" spans="5:7" ht="12.75">
      <c r="E1975" s="10"/>
      <c r="G1975" s="10"/>
    </row>
    <row r="1976" spans="5:7" ht="12.75">
      <c r="E1976" s="10"/>
      <c r="G1976" s="10"/>
    </row>
    <row r="1977" spans="5:7" ht="12.75">
      <c r="E1977" s="10"/>
      <c r="G1977" s="10"/>
    </row>
    <row r="1978" spans="5:7" ht="12.75">
      <c r="E1978" s="10"/>
      <c r="G1978" s="10"/>
    </row>
    <row r="1979" spans="5:7" ht="12.75">
      <c r="E1979" s="10"/>
      <c r="G1979" s="10"/>
    </row>
    <row r="1980" spans="5:7" ht="12.75">
      <c r="E1980" s="10"/>
      <c r="G1980" s="10"/>
    </row>
    <row r="1981" spans="5:7" ht="12.75">
      <c r="E1981" s="10"/>
      <c r="G1981" s="10"/>
    </row>
    <row r="1982" spans="5:7" ht="12.75">
      <c r="E1982" s="10"/>
      <c r="G1982" s="10"/>
    </row>
    <row r="1983" spans="5:7" ht="12.75">
      <c r="E1983" s="10"/>
      <c r="G1983" s="10"/>
    </row>
    <row r="1984" spans="5:7" ht="12.75">
      <c r="E1984" s="10"/>
      <c r="G1984" s="10"/>
    </row>
    <row r="1985" spans="1:8" ht="12.75">
      <c r="A1985" s="2"/>
      <c r="C1985" s="2"/>
      <c r="D1985" s="5"/>
      <c r="E1985" s="10"/>
      <c r="F1985" s="8"/>
      <c r="G1985" s="10"/>
      <c r="H1985" s="8"/>
    </row>
    <row r="1986" spans="1:8" ht="12.75">
      <c r="A1986" s="2"/>
      <c r="C1986" s="2"/>
      <c r="D1986" s="5"/>
      <c r="E1986" s="10"/>
      <c r="F1986" s="8"/>
      <c r="G1986" s="10"/>
      <c r="H1986" s="8"/>
    </row>
    <row r="1987" spans="1:8" ht="12.75">
      <c r="A1987" s="2"/>
      <c r="C1987" s="2"/>
      <c r="D1987" s="5"/>
      <c r="E1987" s="10"/>
      <c r="F1987" s="8"/>
      <c r="G1987" s="10"/>
      <c r="H1987" s="8"/>
    </row>
    <row r="1988" spans="1:8" ht="12.75">
      <c r="A1988" s="2"/>
      <c r="C1988" s="2"/>
      <c r="D1988" s="5"/>
      <c r="E1988" s="10"/>
      <c r="F1988" s="8"/>
      <c r="G1988" s="10"/>
      <c r="H1988" s="8"/>
    </row>
    <row r="1989" spans="1:8" ht="12.75">
      <c r="A1989" s="2"/>
      <c r="C1989" s="2"/>
      <c r="D1989" s="5"/>
      <c r="E1989" s="10"/>
      <c r="F1989" s="8"/>
      <c r="G1989" s="10"/>
      <c r="H1989" s="8"/>
    </row>
    <row r="1990" spans="1:8" ht="12.75">
      <c r="A1990" s="2"/>
      <c r="C1990" s="2"/>
      <c r="D1990" s="5"/>
      <c r="E1990" s="10"/>
      <c r="F1990" s="8"/>
      <c r="G1990" s="10"/>
      <c r="H1990" s="8"/>
    </row>
    <row r="1991" spans="1:8" ht="12.75">
      <c r="A1991" s="2"/>
      <c r="C1991" s="3"/>
      <c r="D1991" s="5"/>
      <c r="E1991" s="10"/>
      <c r="F1991" s="8"/>
      <c r="G1991" s="10"/>
      <c r="H1991" s="8"/>
    </row>
    <row r="1992" spans="1:26" ht="12.75">
      <c r="A1992" s="2">
        <v>7</v>
      </c>
      <c r="B1992" s="11">
        <v>4</v>
      </c>
      <c r="C1992" s="2">
        <v>142</v>
      </c>
      <c r="D1992" s="5">
        <v>161</v>
      </c>
      <c r="E1992" s="10">
        <v>27</v>
      </c>
      <c r="F1992" s="8">
        <v>6</v>
      </c>
      <c r="G1992" s="10">
        <v>14</v>
      </c>
      <c r="H1992" s="8">
        <v>1</v>
      </c>
      <c r="I1992" s="11">
        <v>3</v>
      </c>
      <c r="J1992" s="11">
        <v>2</v>
      </c>
      <c r="K1992" s="11">
        <v>2</v>
      </c>
      <c r="L1992" s="11">
        <v>4</v>
      </c>
      <c r="M1992" s="11"/>
      <c r="N1992" s="11">
        <v>4</v>
      </c>
      <c r="O1992" s="11">
        <v>4</v>
      </c>
      <c r="P1992" s="11">
        <v>3</v>
      </c>
      <c r="Q1992" s="11"/>
      <c r="R1992" s="11">
        <v>4</v>
      </c>
      <c r="S1992" s="11">
        <v>4</v>
      </c>
      <c r="T1992" s="11">
        <v>3</v>
      </c>
      <c r="Z1992" s="11"/>
    </row>
    <row r="1993" spans="1:8" ht="12.75">
      <c r="A1993" s="2"/>
      <c r="C1993" s="2"/>
      <c r="D1993" s="5"/>
      <c r="E1993" s="10"/>
      <c r="F1993" s="8"/>
      <c r="G1993" s="10"/>
      <c r="H1993" s="8"/>
    </row>
    <row r="1994" spans="1:8" ht="12.75">
      <c r="A1994" s="2"/>
      <c r="C1994" s="2"/>
      <c r="D1994" s="5"/>
      <c r="E1994" s="10"/>
      <c r="F1994" s="8"/>
      <c r="G1994" s="10"/>
      <c r="H1994" s="8"/>
    </row>
    <row r="1995" spans="1:8" ht="12.75">
      <c r="A1995" s="2"/>
      <c r="C1995" s="2"/>
      <c r="D1995" s="5"/>
      <c r="E1995" s="10"/>
      <c r="F1995" s="8"/>
      <c r="G1995" s="10"/>
      <c r="H1995" s="8"/>
    </row>
    <row r="1996" spans="1:8" ht="12.75">
      <c r="A1996" s="2"/>
      <c r="C1996" s="2"/>
      <c r="D1996" s="5"/>
      <c r="E1996" s="10"/>
      <c r="F1996" s="8"/>
      <c r="G1996" s="10"/>
      <c r="H1996" s="8"/>
    </row>
    <row r="1997" spans="1:8" ht="12.75">
      <c r="A1997" s="2"/>
      <c r="C1997" s="2"/>
      <c r="D1997" s="5"/>
      <c r="E1997" s="10"/>
      <c r="F1997" s="8"/>
      <c r="G1997" s="10"/>
      <c r="H1997" s="8"/>
    </row>
    <row r="1998" spans="1:8" ht="12.75">
      <c r="A1998" s="3"/>
      <c r="C1998" s="3"/>
      <c r="D1998" s="5"/>
      <c r="E1998" s="10"/>
      <c r="F1998" s="8"/>
      <c r="G1998" s="10"/>
      <c r="H1998" s="8"/>
    </row>
    <row r="1999" spans="1:8" ht="12.75">
      <c r="A1999" s="2"/>
      <c r="C1999" s="2"/>
      <c r="D1999" s="5"/>
      <c r="E1999" s="10"/>
      <c r="F1999" s="8"/>
      <c r="G1999" s="10"/>
      <c r="H1999" s="8"/>
    </row>
    <row r="2000" spans="1:8" ht="12.75">
      <c r="A2000" s="2"/>
      <c r="C2000" s="2"/>
      <c r="D2000" s="5"/>
      <c r="E2000" s="10"/>
      <c r="F2000" s="8"/>
      <c r="G2000" s="10"/>
      <c r="H2000" s="8"/>
    </row>
    <row r="2001" spans="3:7" ht="12.75">
      <c r="C2001" s="2"/>
      <c r="D2001" s="6"/>
      <c r="E2001" s="10"/>
      <c r="G2001" s="10"/>
    </row>
    <row r="2002" spans="3:7" ht="12.75">
      <c r="C2002" s="2"/>
      <c r="D2002" s="5"/>
      <c r="E2002" s="10"/>
      <c r="G2002" s="10"/>
    </row>
    <row r="2003" spans="3:7" ht="12.75">
      <c r="C2003" s="2"/>
      <c r="D2003" s="5"/>
      <c r="E2003" s="10"/>
      <c r="G2003" s="10"/>
    </row>
    <row r="2004" spans="3:7" ht="12.75">
      <c r="C2004" s="2"/>
      <c r="D2004" s="5"/>
      <c r="E2004" s="10"/>
      <c r="G2004" s="10"/>
    </row>
    <row r="2005" spans="3:7" ht="12.75">
      <c r="C2005" s="2"/>
      <c r="D2005" s="5"/>
      <c r="E2005" s="10"/>
      <c r="G2005" s="10"/>
    </row>
    <row r="2006" spans="3:7" ht="12.75">
      <c r="C2006" s="2"/>
      <c r="D2006" s="5"/>
      <c r="E2006" s="10"/>
      <c r="G2006" s="10"/>
    </row>
    <row r="2007" spans="3:7" ht="12.75">
      <c r="C2007" s="2"/>
      <c r="D2007" s="5"/>
      <c r="E2007" s="10"/>
      <c r="G2007" s="10"/>
    </row>
    <row r="2008" spans="3:7" ht="12.75">
      <c r="C2008" s="2"/>
      <c r="D2008" s="5"/>
      <c r="E2008" s="10"/>
      <c r="G2008" s="10"/>
    </row>
    <row r="2009" spans="3:7" ht="12.75">
      <c r="C2009" s="2"/>
      <c r="D2009" s="5"/>
      <c r="E2009" s="10"/>
      <c r="G2009" s="10"/>
    </row>
    <row r="2010" spans="3:7" ht="12.75">
      <c r="C2010" s="2"/>
      <c r="D2010" s="5"/>
      <c r="E2010" s="10"/>
      <c r="G2010" s="10"/>
    </row>
    <row r="2011" spans="3:7" ht="12.75">
      <c r="C2011" s="2"/>
      <c r="D2011" s="5"/>
      <c r="E2011" s="10"/>
      <c r="G2011" s="10"/>
    </row>
    <row r="2012" spans="3:7" ht="12.75">
      <c r="C2012" s="2"/>
      <c r="D2012" s="5"/>
      <c r="E2012" s="10"/>
      <c r="G2012" s="10"/>
    </row>
    <row r="2013" spans="3:7" ht="12.75">
      <c r="C2013" s="3"/>
      <c r="D2013" s="5"/>
      <c r="E2013" s="10"/>
      <c r="G2013" s="10"/>
    </row>
    <row r="2014" spans="3:7" ht="12.75">
      <c r="C2014" s="2"/>
      <c r="D2014" s="5"/>
      <c r="E2014" s="10"/>
      <c r="G2014" s="10"/>
    </row>
    <row r="2015" spans="3:7" ht="12.75">
      <c r="C2015" s="2"/>
      <c r="D2015" s="5"/>
      <c r="E2015" s="10"/>
      <c r="G2015" s="10"/>
    </row>
    <row r="2016" spans="3:7" ht="12.75">
      <c r="C2016" s="2"/>
      <c r="D2016" s="5"/>
      <c r="E2016" s="10"/>
      <c r="G2016" s="10"/>
    </row>
    <row r="2017" spans="1:26" ht="12.75">
      <c r="A2017" s="2">
        <v>3</v>
      </c>
      <c r="B2017" s="11">
        <v>1</v>
      </c>
      <c r="C2017" s="2">
        <v>135</v>
      </c>
      <c r="D2017" s="5">
        <v>154</v>
      </c>
      <c r="E2017" s="10">
        <v>7</v>
      </c>
      <c r="F2017" s="8">
        <v>47</v>
      </c>
      <c r="G2017" s="10">
        <v>25</v>
      </c>
      <c r="H2017" s="8">
        <v>1</v>
      </c>
      <c r="I2017" s="11">
        <v>1</v>
      </c>
      <c r="J2017" s="11">
        <v>50</v>
      </c>
      <c r="K2017" s="11">
        <v>1</v>
      </c>
      <c r="L2017" s="11">
        <v>51</v>
      </c>
      <c r="M2017" s="11">
        <v>3</v>
      </c>
      <c r="N2017" s="11">
        <v>1</v>
      </c>
      <c r="O2017" s="11">
        <v>135</v>
      </c>
      <c r="P2017" s="11">
        <v>1</v>
      </c>
      <c r="Q2017" s="11">
        <v>4</v>
      </c>
      <c r="R2017" s="11">
        <v>1</v>
      </c>
      <c r="S2017" s="11">
        <v>135</v>
      </c>
      <c r="T2017" s="11">
        <v>1</v>
      </c>
      <c r="Z2017" s="11"/>
    </row>
    <row r="2018" spans="1:8" ht="12.75">
      <c r="A2018" s="2"/>
      <c r="C2018" s="2"/>
      <c r="D2018" s="5"/>
      <c r="E2018" s="10"/>
      <c r="F2018" s="8"/>
      <c r="G2018" s="10"/>
      <c r="H2018" s="8"/>
    </row>
    <row r="2019" spans="1:8" ht="12.75">
      <c r="A2019" s="2"/>
      <c r="C2019" s="2"/>
      <c r="D2019" s="5"/>
      <c r="E2019" s="10"/>
      <c r="F2019" s="8"/>
      <c r="G2019" s="10"/>
      <c r="H2019" s="8"/>
    </row>
    <row r="2020" spans="1:8" ht="12.75">
      <c r="A2020" s="2"/>
      <c r="C2020" s="2"/>
      <c r="D2020" s="5"/>
      <c r="E2020" s="10"/>
      <c r="F2020" s="8"/>
      <c r="G2020" s="10"/>
      <c r="H2020" s="8"/>
    </row>
    <row r="2021" spans="1:8" ht="12.75">
      <c r="A2021" s="2"/>
      <c r="C2021" s="2"/>
      <c r="D2021" s="5"/>
      <c r="E2021" s="10"/>
      <c r="F2021" s="8"/>
      <c r="G2021" s="10"/>
      <c r="H2021" s="8"/>
    </row>
    <row r="2022" spans="1:8" ht="12.75">
      <c r="A2022" s="2"/>
      <c r="C2022" s="2"/>
      <c r="D2022" s="5"/>
      <c r="E2022" s="10"/>
      <c r="F2022" s="8"/>
      <c r="G2022" s="10"/>
      <c r="H2022" s="8"/>
    </row>
    <row r="2023" spans="1:8" ht="12.75">
      <c r="A2023" s="2"/>
      <c r="C2023" s="2"/>
      <c r="D2023" s="5"/>
      <c r="E2023" s="10"/>
      <c r="F2023" s="8"/>
      <c r="G2023" s="10"/>
      <c r="H2023" s="8"/>
    </row>
    <row r="2024" spans="1:8" ht="12.75">
      <c r="A2024" s="2"/>
      <c r="C2024" s="2"/>
      <c r="D2024" s="5"/>
      <c r="E2024" s="10"/>
      <c r="F2024" s="8"/>
      <c r="G2024" s="10"/>
      <c r="H2024" s="8"/>
    </row>
    <row r="2025" spans="1:8" ht="12.75">
      <c r="A2025" s="2"/>
      <c r="C2025" s="2"/>
      <c r="D2025" s="5"/>
      <c r="E2025" s="10"/>
      <c r="F2025" s="8"/>
      <c r="G2025" s="10"/>
      <c r="H2025" s="8"/>
    </row>
    <row r="2026" spans="1:8" ht="12.75">
      <c r="A2026" s="2"/>
      <c r="C2026" s="2"/>
      <c r="D2026" s="5"/>
      <c r="E2026" s="10"/>
      <c r="F2026" s="8"/>
      <c r="G2026" s="10"/>
      <c r="H2026" s="8"/>
    </row>
    <row r="2027" spans="1:8" ht="12.75">
      <c r="A2027" s="2"/>
      <c r="C2027" s="2"/>
      <c r="D2027" s="5"/>
      <c r="E2027" s="10"/>
      <c r="F2027" s="8"/>
      <c r="G2027" s="10"/>
      <c r="H2027" s="8"/>
    </row>
    <row r="2028" spans="1:8" ht="12.75">
      <c r="A2028" s="2"/>
      <c r="C2028" s="2"/>
      <c r="D2028" s="5"/>
      <c r="E2028" s="10"/>
      <c r="F2028" s="8"/>
      <c r="G2028" s="10"/>
      <c r="H2028" s="8"/>
    </row>
    <row r="2029" spans="1:8" ht="12.75">
      <c r="A2029" s="2"/>
      <c r="C2029" s="2"/>
      <c r="D2029" s="5"/>
      <c r="E2029" s="10"/>
      <c r="F2029" s="8"/>
      <c r="G2029" s="10"/>
      <c r="H2029" s="8"/>
    </row>
    <row r="2030" spans="1:26" ht="12.75">
      <c r="A2030" s="2">
        <v>1</v>
      </c>
      <c r="B2030" s="11">
        <v>1</v>
      </c>
      <c r="C2030" s="2">
        <v>42</v>
      </c>
      <c r="D2030" s="5">
        <v>37</v>
      </c>
      <c r="E2030" s="10">
        <v>7</v>
      </c>
      <c r="F2030" s="8">
        <v>10</v>
      </c>
      <c r="G2030" s="10">
        <v>13</v>
      </c>
      <c r="H2030" s="8">
        <v>1</v>
      </c>
      <c r="I2030" s="11">
        <v>1</v>
      </c>
      <c r="J2030" s="11">
        <v>66</v>
      </c>
      <c r="K2030" s="11">
        <v>1</v>
      </c>
      <c r="L2030" s="11">
        <v>61</v>
      </c>
      <c r="M2030" s="11">
        <v>13</v>
      </c>
      <c r="N2030" s="11">
        <v>1</v>
      </c>
      <c r="O2030" s="11">
        <v>17</v>
      </c>
      <c r="P2030" s="11">
        <v>1</v>
      </c>
      <c r="Q2030" s="11">
        <v>24</v>
      </c>
      <c r="R2030" s="11">
        <v>1</v>
      </c>
      <c r="S2030" s="11">
        <v>17</v>
      </c>
      <c r="T2030" s="11">
        <v>1</v>
      </c>
      <c r="Z2030" s="11"/>
    </row>
    <row r="2031" spans="1:8" ht="12.75">
      <c r="A2031" s="2"/>
      <c r="C2031" s="2"/>
      <c r="D2031" s="5"/>
      <c r="E2031" s="10"/>
      <c r="F2031" s="8"/>
      <c r="G2031" s="10"/>
      <c r="H2031" s="8"/>
    </row>
    <row r="2032" spans="1:8" ht="12.75">
      <c r="A2032" s="2"/>
      <c r="C2032" s="2"/>
      <c r="D2032" s="5"/>
      <c r="E2032" s="10"/>
      <c r="F2032" s="8"/>
      <c r="G2032" s="10"/>
      <c r="H2032" s="8"/>
    </row>
    <row r="2033" spans="5:7" ht="12.75">
      <c r="E2033" s="10"/>
      <c r="G2033" s="10"/>
    </row>
    <row r="2034" spans="5:7" ht="12.75">
      <c r="E2034" s="10"/>
      <c r="G2034" s="10"/>
    </row>
    <row r="2035" spans="5:7" ht="12.75">
      <c r="E2035" s="10"/>
      <c r="G2035" s="10"/>
    </row>
    <row r="2036" spans="5:7" ht="12.75">
      <c r="E2036" s="10"/>
      <c r="G2036" s="10"/>
    </row>
    <row r="2037" spans="5:7" ht="12.75">
      <c r="E2037" s="10"/>
      <c r="G2037" s="10"/>
    </row>
    <row r="2038" spans="5:7" ht="12.75">
      <c r="E2038" s="10"/>
      <c r="G2038" s="10"/>
    </row>
    <row r="2039" spans="5:7" ht="12.75">
      <c r="E2039" s="10"/>
      <c r="G2039" s="10"/>
    </row>
    <row r="2040" spans="5:7" ht="12.75">
      <c r="E2040" s="10"/>
      <c r="G2040" s="10"/>
    </row>
    <row r="2041" spans="5:7" ht="12.75">
      <c r="E2041" s="10"/>
      <c r="G2041" s="10"/>
    </row>
    <row r="2042" spans="5:7" ht="12.75">
      <c r="E2042" s="10"/>
      <c r="G2042" s="10"/>
    </row>
    <row r="2043" spans="5:7" ht="12.75">
      <c r="E2043" s="10"/>
      <c r="G2043" s="10"/>
    </row>
    <row r="2044" spans="5:7" ht="12.75">
      <c r="E2044" s="10"/>
      <c r="G2044" s="10"/>
    </row>
    <row r="2045" spans="5:7" ht="12.75">
      <c r="E2045" s="10"/>
      <c r="G2045" s="10"/>
    </row>
    <row r="2046" spans="5:7" ht="12.75">
      <c r="E2046" s="10"/>
      <c r="G2046" s="10"/>
    </row>
    <row r="2047" spans="5:7" ht="12.75">
      <c r="E2047" s="10"/>
      <c r="G2047" s="10"/>
    </row>
    <row r="2048" spans="5:7" ht="12.75">
      <c r="E2048" s="10"/>
      <c r="G2048" s="10"/>
    </row>
    <row r="2049" spans="5:7" ht="12.75">
      <c r="E2049" s="10"/>
      <c r="G2049" s="10"/>
    </row>
    <row r="2050" spans="5:7" ht="12.75">
      <c r="E2050" s="10"/>
      <c r="G2050" s="10"/>
    </row>
    <row r="2051" spans="5:7" ht="12.75">
      <c r="E2051" s="10"/>
      <c r="G2051" s="10"/>
    </row>
    <row r="2052" spans="5:7" ht="12.75">
      <c r="E2052" s="10"/>
      <c r="G2052" s="10"/>
    </row>
    <row r="2053" spans="5:7" ht="12.75">
      <c r="E2053" s="10"/>
      <c r="G2053" s="10"/>
    </row>
    <row r="2054" spans="5:7" ht="12.75">
      <c r="E2054" s="10"/>
      <c r="G2054" s="10"/>
    </row>
    <row r="2055" spans="5:7" ht="12.75">
      <c r="E2055" s="10"/>
      <c r="G2055" s="10"/>
    </row>
    <row r="2056" spans="5:7" ht="12.75">
      <c r="E2056" s="10"/>
      <c r="G2056" s="10"/>
    </row>
    <row r="2057" spans="5:7" ht="12.75">
      <c r="E2057" s="10"/>
      <c r="G2057" s="10"/>
    </row>
    <row r="2058" spans="5:7" ht="12.75">
      <c r="E2058" s="10"/>
      <c r="G2058" s="10"/>
    </row>
    <row r="2059" spans="5:7" ht="12.75">
      <c r="E2059" s="10"/>
      <c r="G2059" s="10"/>
    </row>
    <row r="2060" spans="5:7" ht="12.75">
      <c r="E2060" s="10"/>
      <c r="G2060" s="10"/>
    </row>
    <row r="2061" spans="5:7" ht="12.75">
      <c r="E2061" s="10"/>
      <c r="G2061" s="10"/>
    </row>
    <row r="2062" spans="5:7" ht="12.75">
      <c r="E2062" s="10"/>
      <c r="G2062" s="10"/>
    </row>
    <row r="2063" spans="5:7" ht="12.75">
      <c r="E2063" s="10"/>
      <c r="G2063" s="10"/>
    </row>
    <row r="2064" spans="5:7" ht="12.75">
      <c r="E2064" s="10"/>
      <c r="G2064" s="10"/>
    </row>
    <row r="2065" spans="1:8" ht="12.75">
      <c r="A2065" s="2"/>
      <c r="C2065" s="2"/>
      <c r="D2065" s="5"/>
      <c r="E2065" s="10"/>
      <c r="F2065" s="8"/>
      <c r="G2065" s="10"/>
      <c r="H2065" s="8"/>
    </row>
    <row r="2066" spans="1:8" ht="12.75">
      <c r="A2066" s="2"/>
      <c r="C2066" s="2"/>
      <c r="D2066" s="5"/>
      <c r="E2066" s="10"/>
      <c r="F2066" s="8"/>
      <c r="G2066" s="10"/>
      <c r="H2066" s="8"/>
    </row>
    <row r="2067" spans="1:8" ht="12.75">
      <c r="A2067" s="2"/>
      <c r="C2067" s="2"/>
      <c r="D2067" s="5"/>
      <c r="E2067" s="10"/>
      <c r="F2067" s="8"/>
      <c r="G2067" s="10"/>
      <c r="H2067" s="8"/>
    </row>
    <row r="2068" spans="1:8" ht="12.75">
      <c r="A2068" s="2"/>
      <c r="C2068" s="2"/>
      <c r="D2068" s="5"/>
      <c r="E2068" s="10"/>
      <c r="F2068" s="8"/>
      <c r="G2068" s="10"/>
      <c r="H2068" s="8"/>
    </row>
    <row r="2069" spans="1:8" ht="12.75">
      <c r="A2069" s="2"/>
      <c r="C2069" s="2"/>
      <c r="D2069" s="5"/>
      <c r="E2069" s="10"/>
      <c r="F2069" s="8"/>
      <c r="G2069" s="10"/>
      <c r="H2069" s="8"/>
    </row>
    <row r="2070" spans="1:8" ht="12.75">
      <c r="A2070" s="2"/>
      <c r="C2070" s="2"/>
      <c r="D2070" s="5"/>
      <c r="E2070" s="10"/>
      <c r="F2070" s="8"/>
      <c r="G2070" s="10"/>
      <c r="H2070" s="8"/>
    </row>
    <row r="2071" spans="1:26" ht="12.75">
      <c r="A2071" s="2">
        <v>17</v>
      </c>
      <c r="B2071" s="11">
        <v>7</v>
      </c>
      <c r="C2071" s="2">
        <v>11</v>
      </c>
      <c r="D2071" s="5">
        <v>8</v>
      </c>
      <c r="E2071" s="10">
        <v>62</v>
      </c>
      <c r="F2071" s="8">
        <v>252</v>
      </c>
      <c r="G2071" s="10">
        <v>52</v>
      </c>
      <c r="H2071" s="8">
        <v>168</v>
      </c>
      <c r="I2071" s="11">
        <v>4</v>
      </c>
      <c r="J2071" s="11">
        <v>3</v>
      </c>
      <c r="K2071" s="11">
        <v>5</v>
      </c>
      <c r="L2071" s="11">
        <v>3</v>
      </c>
      <c r="M2071" s="11">
        <v>9</v>
      </c>
      <c r="N2071" s="11">
        <v>30</v>
      </c>
      <c r="O2071" s="11">
        <v>11</v>
      </c>
      <c r="P2071" s="11">
        <v>4</v>
      </c>
      <c r="Q2071" s="11">
        <v>8</v>
      </c>
      <c r="R2071" s="11">
        <v>5</v>
      </c>
      <c r="S2071" s="11">
        <v>11</v>
      </c>
      <c r="T2071" s="11">
        <v>4</v>
      </c>
      <c r="Z2071" s="11"/>
    </row>
    <row r="2072" spans="1:8" ht="12.75">
      <c r="A2072" s="2"/>
      <c r="C2072" s="2"/>
      <c r="D2072" s="5"/>
      <c r="E2072" s="10"/>
      <c r="F2072" s="8"/>
      <c r="G2072" s="10"/>
      <c r="H2072" s="8"/>
    </row>
    <row r="2073" spans="1:8" ht="12.75">
      <c r="A2073" s="2"/>
      <c r="C2073" s="2"/>
      <c r="D2073" s="5"/>
      <c r="E2073" s="10"/>
      <c r="F2073" s="8"/>
      <c r="G2073" s="10"/>
      <c r="H2073" s="8"/>
    </row>
    <row r="2074" spans="1:8" ht="12.75">
      <c r="A2074" s="2"/>
      <c r="C2074" s="2"/>
      <c r="D2074" s="5"/>
      <c r="E2074" s="10"/>
      <c r="F2074" s="8"/>
      <c r="G2074" s="10"/>
      <c r="H2074" s="8"/>
    </row>
    <row r="2075" spans="1:8" ht="12.75">
      <c r="A2075" s="2"/>
      <c r="C2075" s="2"/>
      <c r="D2075" s="5"/>
      <c r="E2075" s="10"/>
      <c r="F2075" s="8"/>
      <c r="G2075" s="10"/>
      <c r="H2075" s="8"/>
    </row>
    <row r="2076" spans="1:8" ht="12.75">
      <c r="A2076" s="2"/>
      <c r="C2076" s="2"/>
      <c r="D2076" s="5"/>
      <c r="E2076" s="10"/>
      <c r="F2076" s="8"/>
      <c r="G2076" s="10"/>
      <c r="H2076" s="8"/>
    </row>
    <row r="2077" spans="1:8" ht="12.75">
      <c r="A2077" s="2"/>
      <c r="C2077" s="2"/>
      <c r="D2077" s="5"/>
      <c r="E2077" s="10"/>
      <c r="F2077" s="8"/>
      <c r="G2077" s="10"/>
      <c r="H2077" s="8"/>
    </row>
    <row r="2078" spans="1:8" ht="12.75">
      <c r="A2078" s="2"/>
      <c r="C2078" s="2"/>
      <c r="D2078" s="5"/>
      <c r="E2078" s="10"/>
      <c r="F2078" s="8"/>
      <c r="G2078" s="10"/>
      <c r="H2078" s="8"/>
    </row>
    <row r="2079" spans="1:8" ht="12.75">
      <c r="A2079" s="2"/>
      <c r="C2079" s="2"/>
      <c r="D2079" s="5"/>
      <c r="E2079" s="10"/>
      <c r="F2079" s="8"/>
      <c r="G2079" s="10"/>
      <c r="H2079" s="8"/>
    </row>
    <row r="2080" spans="1:8" ht="12.75">
      <c r="A2080" s="2"/>
      <c r="C2080" s="2"/>
      <c r="D2080" s="5"/>
      <c r="E2080" s="10"/>
      <c r="F2080" s="8"/>
      <c r="G2080" s="10"/>
      <c r="H2080" s="8"/>
    </row>
    <row r="2081" spans="5:7" ht="12.75">
      <c r="E2081" s="10"/>
      <c r="G2081" s="10"/>
    </row>
    <row r="2082" spans="5:7" ht="12.75">
      <c r="E2082" s="10"/>
      <c r="G2082" s="10"/>
    </row>
    <row r="2083" spans="5:7" ht="12.75">
      <c r="E2083" s="10"/>
      <c r="G2083" s="10"/>
    </row>
    <row r="2084" spans="5:7" ht="12.75">
      <c r="E2084" s="10"/>
      <c r="G2084" s="10"/>
    </row>
    <row r="2085" spans="5:7" ht="12.75">
      <c r="E2085" s="10"/>
      <c r="G2085" s="10"/>
    </row>
    <row r="2086" spans="5:7" ht="12.75">
      <c r="E2086" s="10"/>
      <c r="G2086" s="10"/>
    </row>
    <row r="2087" spans="5:7" ht="12.75">
      <c r="E2087" s="10"/>
      <c r="G2087" s="10"/>
    </row>
    <row r="2088" spans="5:7" ht="12.75">
      <c r="E2088" s="10"/>
      <c r="G2088" s="10"/>
    </row>
    <row r="2089" spans="5:7" ht="12.75">
      <c r="E2089" s="10"/>
      <c r="G2089" s="10"/>
    </row>
    <row r="2090" spans="5:7" ht="12.75">
      <c r="E2090" s="10"/>
      <c r="G2090" s="10"/>
    </row>
    <row r="2091" spans="5:7" ht="12.75">
      <c r="E2091" s="10"/>
      <c r="G2091" s="10"/>
    </row>
    <row r="2092" spans="5:7" ht="12.75">
      <c r="E2092" s="10"/>
      <c r="G2092" s="10"/>
    </row>
    <row r="2093" spans="5:7" ht="12.75">
      <c r="E2093" s="10"/>
      <c r="G2093" s="10"/>
    </row>
    <row r="2094" spans="5:7" ht="12.75">
      <c r="E2094" s="10"/>
      <c r="G2094" s="10"/>
    </row>
    <row r="2095" spans="5:7" ht="12.75">
      <c r="E2095" s="10"/>
      <c r="G2095" s="10"/>
    </row>
    <row r="2096" spans="5:7" ht="12.75">
      <c r="E2096" s="10"/>
      <c r="G2096" s="10"/>
    </row>
    <row r="2097" spans="1:8" ht="12.75">
      <c r="A2097" s="2"/>
      <c r="C2097" s="2"/>
      <c r="D2097" s="5"/>
      <c r="E2097" s="10"/>
      <c r="F2097" s="8"/>
      <c r="G2097" s="10"/>
      <c r="H2097" s="8"/>
    </row>
    <row r="2098" spans="1:8" ht="12.75">
      <c r="A2098" s="2"/>
      <c r="C2098" s="2"/>
      <c r="D2098" s="5"/>
      <c r="E2098" s="10"/>
      <c r="F2098" s="8"/>
      <c r="G2098" s="10"/>
      <c r="H2098" s="8"/>
    </row>
    <row r="2099" spans="1:26" ht="12.75">
      <c r="A2099" s="2">
        <v>5</v>
      </c>
      <c r="B2099" s="11">
        <v>65</v>
      </c>
      <c r="C2099" s="2">
        <v>184</v>
      </c>
      <c r="D2099" s="5">
        <v>189</v>
      </c>
      <c r="E2099" s="10">
        <v>693</v>
      </c>
      <c r="F2099" s="8">
        <v>715</v>
      </c>
      <c r="G2099" s="10">
        <v>255</v>
      </c>
      <c r="H2099" s="8">
        <v>205</v>
      </c>
      <c r="I2099" s="11"/>
      <c r="J2099" s="11">
        <v>31</v>
      </c>
      <c r="K2099" s="11"/>
      <c r="L2099" s="11">
        <v>30</v>
      </c>
      <c r="M2099" s="11">
        <v>18</v>
      </c>
      <c r="N2099" s="11"/>
      <c r="O2099" s="11"/>
      <c r="P2099" s="11">
        <v>44</v>
      </c>
      <c r="Q2099" s="11">
        <v>15</v>
      </c>
      <c r="R2099" s="11"/>
      <c r="S2099" s="11"/>
      <c r="T2099" s="11">
        <v>36</v>
      </c>
      <c r="Z2099" s="11"/>
    </row>
    <row r="2100" spans="1:8" ht="12.75">
      <c r="A2100" s="2"/>
      <c r="C2100" s="2"/>
      <c r="D2100" s="5"/>
      <c r="E2100" s="10"/>
      <c r="F2100" s="8"/>
      <c r="G2100" s="10"/>
      <c r="H2100" s="8"/>
    </row>
    <row r="2101" spans="1:8" ht="12.75">
      <c r="A2101" s="2"/>
      <c r="C2101" s="2"/>
      <c r="D2101" s="5"/>
      <c r="E2101" s="10"/>
      <c r="F2101" s="8"/>
      <c r="G2101" s="10"/>
      <c r="H2101" s="8"/>
    </row>
    <row r="2102" spans="1:8" ht="12.75">
      <c r="A2102" s="2"/>
      <c r="C2102" s="2"/>
      <c r="D2102" s="5"/>
      <c r="E2102" s="10"/>
      <c r="F2102" s="8"/>
      <c r="G2102" s="10"/>
      <c r="H2102" s="8"/>
    </row>
    <row r="2103" spans="1:26" ht="12.75">
      <c r="A2103" s="2">
        <v>583</v>
      </c>
      <c r="B2103" s="11">
        <v>102</v>
      </c>
      <c r="C2103" s="2">
        <v>463</v>
      </c>
      <c r="D2103" s="5">
        <v>495</v>
      </c>
      <c r="E2103" s="10">
        <v>404</v>
      </c>
      <c r="F2103" s="8">
        <v>288</v>
      </c>
      <c r="G2103" s="10">
        <v>262</v>
      </c>
      <c r="H2103" s="8">
        <v>185</v>
      </c>
      <c r="I2103" s="11">
        <v>28</v>
      </c>
      <c r="J2103" s="11"/>
      <c r="K2103" s="11">
        <v>25</v>
      </c>
      <c r="L2103" s="11"/>
      <c r="M2103" s="11"/>
      <c r="N2103" s="11"/>
      <c r="O2103" s="11"/>
      <c r="P2103" s="11">
        <v>68</v>
      </c>
      <c r="Q2103" s="11"/>
      <c r="R2103" s="11">
        <v>53</v>
      </c>
      <c r="S2103" s="11"/>
      <c r="T2103" s="11">
        <v>43</v>
      </c>
      <c r="Z2103" s="11"/>
    </row>
    <row r="2104" spans="1:26" ht="12.75">
      <c r="A2104" s="2">
        <v>927</v>
      </c>
      <c r="B2104" s="11">
        <v>147</v>
      </c>
      <c r="C2104" s="2">
        <v>463</v>
      </c>
      <c r="D2104" s="5">
        <v>495</v>
      </c>
      <c r="E2104" s="10">
        <v>404</v>
      </c>
      <c r="F2104" s="8">
        <v>288</v>
      </c>
      <c r="G2104" s="10">
        <v>262</v>
      </c>
      <c r="H2104" s="8">
        <v>185</v>
      </c>
      <c r="I2104" s="11">
        <v>48</v>
      </c>
      <c r="J2104" s="11"/>
      <c r="K2104" s="11">
        <v>40</v>
      </c>
      <c r="L2104" s="11"/>
      <c r="M2104" s="11"/>
      <c r="N2104" s="11"/>
      <c r="O2104" s="11"/>
      <c r="P2104" s="11">
        <v>98</v>
      </c>
      <c r="Q2104" s="11"/>
      <c r="R2104" s="11">
        <v>75</v>
      </c>
      <c r="S2104" s="11"/>
      <c r="T2104" s="11">
        <v>62</v>
      </c>
      <c r="Z2104" s="11"/>
    </row>
    <row r="2105" spans="1:26" ht="12.75">
      <c r="A2105" s="2">
        <v>105</v>
      </c>
      <c r="B2105" s="11">
        <v>24</v>
      </c>
      <c r="C2105" s="2">
        <v>1</v>
      </c>
      <c r="D2105" s="5">
        <v>1</v>
      </c>
      <c r="E2105" s="10">
        <v>6</v>
      </c>
      <c r="F2105" s="8">
        <v>2</v>
      </c>
      <c r="G2105" s="10">
        <v>3</v>
      </c>
      <c r="H2105" s="8">
        <v>1</v>
      </c>
      <c r="I2105" s="11">
        <v>13</v>
      </c>
      <c r="J2105" s="11">
        <v>13</v>
      </c>
      <c r="K2105" s="11">
        <v>17</v>
      </c>
      <c r="L2105" s="11">
        <v>12</v>
      </c>
      <c r="M2105" s="11">
        <v>11</v>
      </c>
      <c r="N2105" s="11">
        <v>7</v>
      </c>
      <c r="O2105" s="11">
        <v>10</v>
      </c>
      <c r="P2105" s="11">
        <v>14</v>
      </c>
      <c r="Q2105" s="11">
        <v>12</v>
      </c>
      <c r="R2105" s="11">
        <v>13</v>
      </c>
      <c r="S2105" s="11">
        <v>10</v>
      </c>
      <c r="T2105" s="11">
        <v>8</v>
      </c>
      <c r="Z2105" s="11"/>
    </row>
    <row r="2106" spans="1:8" ht="12.75">
      <c r="A2106" s="2"/>
      <c r="C2106" s="2"/>
      <c r="D2106" s="5"/>
      <c r="E2106" s="10"/>
      <c r="F2106" s="8"/>
      <c r="G2106" s="10"/>
      <c r="H2106" s="8"/>
    </row>
    <row r="2107" spans="1:8" ht="12.75">
      <c r="A2107" s="2"/>
      <c r="C2107" s="2"/>
      <c r="D2107" s="5"/>
      <c r="E2107" s="10"/>
      <c r="F2107" s="8"/>
      <c r="G2107" s="10"/>
      <c r="H2107" s="8"/>
    </row>
    <row r="2108" spans="1:8" ht="12.75">
      <c r="A2108" s="2"/>
      <c r="C2108" s="2"/>
      <c r="D2108" s="5"/>
      <c r="E2108" s="10"/>
      <c r="F2108" s="8"/>
      <c r="G2108" s="10"/>
      <c r="H2108" s="8"/>
    </row>
    <row r="2109" spans="1:8" ht="12.75">
      <c r="A2109" s="2"/>
      <c r="C2109" s="2"/>
      <c r="D2109" s="5"/>
      <c r="E2109" s="10"/>
      <c r="F2109" s="8"/>
      <c r="G2109" s="10"/>
      <c r="H2109" s="8"/>
    </row>
    <row r="2110" spans="1:8" ht="12.75">
      <c r="A2110" s="2"/>
      <c r="C2110" s="2"/>
      <c r="D2110" s="5"/>
      <c r="E2110" s="10"/>
      <c r="F2110" s="8"/>
      <c r="G2110" s="10"/>
      <c r="H2110" s="8"/>
    </row>
    <row r="2111" spans="1:8" ht="12.75">
      <c r="A2111" s="2"/>
      <c r="C2111" s="2"/>
      <c r="D2111" s="5"/>
      <c r="E2111" s="10"/>
      <c r="F2111" s="8"/>
      <c r="G2111" s="10"/>
      <c r="H2111" s="8"/>
    </row>
    <row r="2112" spans="1:8" ht="12.75">
      <c r="A2112" s="2"/>
      <c r="C2112" s="2"/>
      <c r="D2112" s="5"/>
      <c r="E2112" s="10"/>
      <c r="F2112" s="8"/>
      <c r="G2112" s="10"/>
      <c r="H2112" s="8"/>
    </row>
    <row r="2113" spans="1:7" ht="12.75">
      <c r="A2113" s="2"/>
      <c r="C2113" s="2"/>
      <c r="D2113" s="5"/>
      <c r="E2113" s="10"/>
      <c r="G2113" s="10"/>
    </row>
    <row r="2114" spans="1:7" ht="12.75">
      <c r="A2114" s="2"/>
      <c r="C2114" s="2"/>
      <c r="D2114" s="5"/>
      <c r="E2114" s="10"/>
      <c r="G2114" s="10"/>
    </row>
    <row r="2115" spans="1:7" ht="12.75">
      <c r="A2115" s="2"/>
      <c r="C2115" s="2"/>
      <c r="D2115" s="5"/>
      <c r="E2115" s="10"/>
      <c r="G2115" s="10"/>
    </row>
    <row r="2116" spans="1:7" ht="12.75">
      <c r="A2116" s="2"/>
      <c r="C2116" s="2"/>
      <c r="D2116" s="5"/>
      <c r="E2116" s="10"/>
      <c r="G2116" s="10"/>
    </row>
    <row r="2117" spans="1:7" ht="12.75">
      <c r="A2117" s="2"/>
      <c r="C2117" s="2"/>
      <c r="D2117" s="5"/>
      <c r="E2117" s="10"/>
      <c r="G2117" s="10"/>
    </row>
    <row r="2118" spans="1:7" ht="12.75">
      <c r="A2118" s="2"/>
      <c r="C2118" s="2"/>
      <c r="D2118" s="5"/>
      <c r="E2118" s="10"/>
      <c r="G2118" s="10"/>
    </row>
    <row r="2119" spans="1:7" ht="12.75">
      <c r="A2119" s="2"/>
      <c r="C2119" s="2"/>
      <c r="D2119" s="5"/>
      <c r="E2119" s="10"/>
      <c r="G2119" s="10"/>
    </row>
    <row r="2120" spans="1:7" ht="12.75">
      <c r="A2120" s="2"/>
      <c r="C2120" s="3"/>
      <c r="D2120" s="5"/>
      <c r="E2120" s="10"/>
      <c r="G2120" s="10"/>
    </row>
    <row r="2121" spans="1:7" ht="12.75">
      <c r="A2121" s="2"/>
      <c r="C2121" s="2"/>
      <c r="D2121" s="5"/>
      <c r="E2121" s="10"/>
      <c r="G2121" s="10"/>
    </row>
    <row r="2122" spans="1:7" ht="12.75">
      <c r="A2122" s="2"/>
      <c r="C2122" s="2"/>
      <c r="D2122" s="5"/>
      <c r="E2122" s="10"/>
      <c r="G2122" s="10"/>
    </row>
    <row r="2123" spans="1:7" ht="12.75">
      <c r="A2123" s="3"/>
      <c r="C2123" s="3"/>
      <c r="D2123" s="5"/>
      <c r="E2123" s="10"/>
      <c r="G2123" s="10"/>
    </row>
    <row r="2124" spans="1:7" ht="12.75">
      <c r="A2124" s="2"/>
      <c r="C2124" s="2"/>
      <c r="D2124" s="5"/>
      <c r="E2124" s="10"/>
      <c r="G2124" s="10"/>
    </row>
    <row r="2125" spans="1:7" ht="12.75">
      <c r="A2125" s="2"/>
      <c r="C2125" s="2"/>
      <c r="D2125" s="5"/>
      <c r="E2125" s="10"/>
      <c r="G2125" s="10"/>
    </row>
    <row r="2126" spans="1:7" ht="12.75">
      <c r="A2126" s="2"/>
      <c r="C2126" s="2"/>
      <c r="D2126" s="5"/>
      <c r="E2126" s="10"/>
      <c r="G2126" s="10"/>
    </row>
    <row r="2127" spans="1:7" ht="12.75">
      <c r="A2127" s="2"/>
      <c r="C2127" s="2"/>
      <c r="D2127" s="5"/>
      <c r="E2127" s="10"/>
      <c r="G2127" s="10"/>
    </row>
    <row r="2128" spans="1:7" ht="12.75">
      <c r="A2128" s="2"/>
      <c r="C2128" s="2"/>
      <c r="D2128" s="5"/>
      <c r="E2128" s="10"/>
      <c r="G2128" s="10"/>
    </row>
    <row r="2129" spans="1:7" ht="12.75">
      <c r="A2129" s="2"/>
      <c r="C2129" s="2"/>
      <c r="D2129" s="5"/>
      <c r="E2129" s="10"/>
      <c r="G2129" s="10"/>
    </row>
    <row r="2130" spans="1:7" ht="12.75">
      <c r="A2130" s="2"/>
      <c r="C2130" s="2"/>
      <c r="D2130" s="5"/>
      <c r="E2130" s="10"/>
      <c r="G2130" s="10"/>
    </row>
    <row r="2131" spans="1:7" ht="12.75">
      <c r="A2131" s="2"/>
      <c r="C2131" s="2"/>
      <c r="D2131" s="5"/>
      <c r="E2131" s="10"/>
      <c r="G2131" s="10"/>
    </row>
    <row r="2132" spans="1:7" ht="12.75">
      <c r="A2132" s="2"/>
      <c r="C2132" s="2"/>
      <c r="D2132" s="5"/>
      <c r="E2132" s="10"/>
      <c r="G2132" s="10"/>
    </row>
    <row r="2133" spans="1:26" ht="12.75">
      <c r="A2133" s="2"/>
      <c r="C2133" s="2"/>
      <c r="D2133" s="5"/>
      <c r="E2133" s="10"/>
      <c r="G2133" s="10"/>
      <c r="Z2133" s="12"/>
    </row>
    <row r="2134" spans="1:7" ht="12.75">
      <c r="A2134" s="2"/>
      <c r="C2134" s="2"/>
      <c r="D2134" s="5"/>
      <c r="E2134" s="10"/>
      <c r="G2134" s="10"/>
    </row>
    <row r="2135" spans="1:7" ht="12.75">
      <c r="A2135" s="3"/>
      <c r="C2135" s="2"/>
      <c r="D2135" s="5"/>
      <c r="E2135" s="10"/>
      <c r="G2135" s="10"/>
    </row>
    <row r="2136" spans="1:7" ht="12.75">
      <c r="A2136" s="2"/>
      <c r="C2136" s="2"/>
      <c r="D2136" s="5"/>
      <c r="E2136" s="10"/>
      <c r="G2136" s="10"/>
    </row>
    <row r="2137" spans="1:7" ht="12.75">
      <c r="A2137" s="2"/>
      <c r="C2137" s="2"/>
      <c r="D2137" s="5"/>
      <c r="E2137" s="10"/>
      <c r="G2137" s="10"/>
    </row>
    <row r="2138" spans="1:7" ht="12.75">
      <c r="A2138" s="2"/>
      <c r="C2138" s="2"/>
      <c r="D2138" s="6"/>
      <c r="E2138" s="10"/>
      <c r="G2138" s="10"/>
    </row>
    <row r="2139" spans="1:7" ht="12.75">
      <c r="A2139" s="2"/>
      <c r="C2139" s="2"/>
      <c r="D2139" s="5"/>
      <c r="E2139" s="10"/>
      <c r="G2139" s="10"/>
    </row>
    <row r="2140" spans="1:7" ht="12.75">
      <c r="A2140" s="2"/>
      <c r="C2140" s="2"/>
      <c r="D2140" s="5"/>
      <c r="E2140" s="10"/>
      <c r="G2140" s="10"/>
    </row>
    <row r="2141" spans="1:26" ht="12.75">
      <c r="A2141" s="2"/>
      <c r="C2141" s="2"/>
      <c r="D2141" s="5"/>
      <c r="E2141" s="10"/>
      <c r="G2141" s="10"/>
      <c r="Z2141" s="12"/>
    </row>
    <row r="2142" spans="1:7" ht="12.75">
      <c r="A2142" s="2"/>
      <c r="C2142" s="2"/>
      <c r="D2142" s="5"/>
      <c r="E2142" s="10"/>
      <c r="G2142" s="10"/>
    </row>
    <row r="2143" spans="1:7" ht="12.75">
      <c r="A2143" s="2"/>
      <c r="C2143" s="2"/>
      <c r="D2143" s="5"/>
      <c r="E2143" s="10"/>
      <c r="G2143" s="10"/>
    </row>
    <row r="2144" spans="1:7" ht="12.75">
      <c r="A2144" s="2"/>
      <c r="C2144" s="2"/>
      <c r="D2144" s="5"/>
      <c r="E2144" s="10"/>
      <c r="G2144" s="10"/>
    </row>
    <row r="2145" spans="1:7" ht="12.75">
      <c r="A2145" s="2"/>
      <c r="C2145" s="2"/>
      <c r="D2145" s="5"/>
      <c r="E2145" s="10"/>
      <c r="G2145" s="10"/>
    </row>
    <row r="2146" spans="1:7" ht="12.75">
      <c r="A2146" s="3"/>
      <c r="C2146" s="2"/>
      <c r="D2146" s="5"/>
      <c r="E2146" s="10"/>
      <c r="G2146" s="10"/>
    </row>
    <row r="2147" spans="1:7" ht="12.75">
      <c r="A2147" s="2"/>
      <c r="C2147" s="2"/>
      <c r="D2147" s="5"/>
      <c r="E2147" s="10"/>
      <c r="G2147" s="10"/>
    </row>
    <row r="2148" spans="1:7" ht="12.75">
      <c r="A2148" s="2"/>
      <c r="C2148" s="2"/>
      <c r="D2148" s="5"/>
      <c r="E2148" s="10"/>
      <c r="G2148" s="10"/>
    </row>
    <row r="2149" spans="1:7" ht="12.75">
      <c r="A2149" s="2"/>
      <c r="C2149" s="2"/>
      <c r="D2149" s="6"/>
      <c r="E2149" s="10"/>
      <c r="G2149" s="10"/>
    </row>
    <row r="2150" spans="1:7" ht="12.75">
      <c r="A2150" s="2"/>
      <c r="C2150" s="3"/>
      <c r="D2150" s="5"/>
      <c r="E2150" s="10"/>
      <c r="G2150" s="10"/>
    </row>
    <row r="2151" spans="1:7" ht="12.75">
      <c r="A2151" s="2"/>
      <c r="C2151" s="2"/>
      <c r="D2151" s="5"/>
      <c r="E2151" s="10"/>
      <c r="G2151" s="10"/>
    </row>
    <row r="2152" spans="1:7" ht="12.75">
      <c r="A2152" s="2"/>
      <c r="C2152" s="2"/>
      <c r="D2152" s="5"/>
      <c r="E2152" s="10"/>
      <c r="G2152" s="10"/>
    </row>
    <row r="2153" spans="1:7" ht="12.75">
      <c r="A2153" s="2"/>
      <c r="C2153" s="2"/>
      <c r="D2153" s="5"/>
      <c r="E2153" s="10"/>
      <c r="G2153" s="10"/>
    </row>
    <row r="2154" spans="1:7" ht="12.75">
      <c r="A2154" s="2"/>
      <c r="C2154" s="2"/>
      <c r="D2154" s="5"/>
      <c r="E2154" s="10"/>
      <c r="G2154" s="10"/>
    </row>
    <row r="2155" spans="1:7" ht="12.75">
      <c r="A2155" s="2"/>
      <c r="C2155" s="2"/>
      <c r="D2155" s="5"/>
      <c r="E2155" s="10"/>
      <c r="G2155" s="10"/>
    </row>
    <row r="2156" spans="1:7" ht="12.75">
      <c r="A2156" s="2"/>
      <c r="C2156" s="2"/>
      <c r="D2156" s="5"/>
      <c r="E2156" s="10"/>
      <c r="G2156" s="10"/>
    </row>
    <row r="2157" spans="1:7" ht="12.75">
      <c r="A2157" s="2"/>
      <c r="C2157" s="2"/>
      <c r="D2157" s="5"/>
      <c r="E2157" s="10"/>
      <c r="G2157" s="10"/>
    </row>
    <row r="2158" spans="1:7" ht="12.75">
      <c r="A2158" s="2"/>
      <c r="C2158" s="2"/>
      <c r="D2158" s="5"/>
      <c r="E2158" s="10"/>
      <c r="G2158" s="10"/>
    </row>
    <row r="2159" spans="1:7" ht="12.75">
      <c r="A2159" s="2"/>
      <c r="C2159" s="2"/>
      <c r="D2159" s="5"/>
      <c r="E2159" s="10"/>
      <c r="G2159" s="10"/>
    </row>
    <row r="2160" spans="1:7" ht="12.75">
      <c r="A2160" s="2"/>
      <c r="C2160" s="2"/>
      <c r="D2160" s="5"/>
      <c r="E2160" s="10"/>
      <c r="G2160" s="10"/>
    </row>
    <row r="2161" spans="3:7" ht="12.75">
      <c r="C2161" s="2"/>
      <c r="D2161" s="5"/>
      <c r="E2161" s="10"/>
      <c r="G2161" s="10"/>
    </row>
    <row r="2162" spans="3:7" ht="12.75">
      <c r="C2162" s="2"/>
      <c r="D2162" s="5"/>
      <c r="E2162" s="10"/>
      <c r="G2162" s="10"/>
    </row>
    <row r="2163" spans="3:7" ht="12.75">
      <c r="C2163" s="2"/>
      <c r="D2163" s="5"/>
      <c r="E2163" s="10"/>
      <c r="G2163" s="10"/>
    </row>
    <row r="2164" spans="3:7" ht="12.75">
      <c r="C2164" s="2"/>
      <c r="D2164" s="5"/>
      <c r="E2164" s="10"/>
      <c r="G2164" s="10"/>
    </row>
    <row r="2165" spans="3:7" ht="12.75">
      <c r="C2165" s="2"/>
      <c r="D2165" s="5"/>
      <c r="E2165" s="10"/>
      <c r="G2165" s="10"/>
    </row>
    <row r="2166" spans="3:7" ht="12.75">
      <c r="C2166" s="2"/>
      <c r="D2166" s="5"/>
      <c r="E2166" s="10"/>
      <c r="G2166" s="10"/>
    </row>
    <row r="2167" spans="3:7" ht="12.75">
      <c r="C2167" s="2"/>
      <c r="D2167" s="5"/>
      <c r="E2167" s="10"/>
      <c r="G2167" s="10"/>
    </row>
    <row r="2168" spans="3:7" ht="12.75">
      <c r="C2168" s="2"/>
      <c r="D2168" s="5"/>
      <c r="E2168" s="10"/>
      <c r="G2168" s="10"/>
    </row>
    <row r="2169" spans="3:7" ht="12.75">
      <c r="C2169" s="2"/>
      <c r="D2169" s="5"/>
      <c r="E2169" s="10"/>
      <c r="G2169" s="10"/>
    </row>
    <row r="2170" spans="3:7" ht="12.75">
      <c r="C2170" s="2"/>
      <c r="D2170" s="5"/>
      <c r="E2170" s="10"/>
      <c r="G2170" s="10"/>
    </row>
    <row r="2171" spans="3:7" ht="12.75">
      <c r="C2171" s="2"/>
      <c r="D2171" s="5"/>
      <c r="E2171" s="10"/>
      <c r="G2171" s="10"/>
    </row>
    <row r="2172" spans="3:7" ht="12.75">
      <c r="C2172" s="2"/>
      <c r="D2172" s="5"/>
      <c r="E2172" s="10"/>
      <c r="G2172" s="10"/>
    </row>
    <row r="2173" spans="3:7" ht="12.75">
      <c r="C2173" s="2"/>
      <c r="D2173" s="5"/>
      <c r="E2173" s="10"/>
      <c r="G2173" s="10"/>
    </row>
    <row r="2174" spans="3:7" ht="12.75">
      <c r="C2174" s="2"/>
      <c r="D2174" s="5"/>
      <c r="E2174" s="10"/>
      <c r="G2174" s="10"/>
    </row>
    <row r="2175" spans="3:7" ht="12.75">
      <c r="C2175" s="2"/>
      <c r="D2175" s="5"/>
      <c r="E2175" s="10"/>
      <c r="G2175" s="10"/>
    </row>
    <row r="2176" spans="3:26" ht="12.75">
      <c r="C2176" s="2"/>
      <c r="D2176" s="5"/>
      <c r="E2176" s="10"/>
      <c r="G2176" s="10"/>
      <c r="Z2176" s="12"/>
    </row>
    <row r="2177" spans="5:7" ht="12.75">
      <c r="E2177" s="10"/>
      <c r="G2177" s="10"/>
    </row>
    <row r="2178" spans="5:7" ht="12.75">
      <c r="E2178" s="10"/>
      <c r="G2178" s="10"/>
    </row>
    <row r="2179" spans="5:7" ht="12.75">
      <c r="E2179" s="10"/>
      <c r="G2179" s="10"/>
    </row>
    <row r="2180" spans="5:7" ht="12.75">
      <c r="E2180" s="10"/>
      <c r="G2180" s="10"/>
    </row>
    <row r="2181" spans="5:7" ht="12.75">
      <c r="E2181" s="10"/>
      <c r="G2181" s="10"/>
    </row>
    <row r="2182" spans="5:7" ht="12.75">
      <c r="E2182" s="10"/>
      <c r="G2182" s="10"/>
    </row>
    <row r="2183" spans="5:7" ht="12.75">
      <c r="E2183" s="10"/>
      <c r="G2183" s="10"/>
    </row>
    <row r="2184" spans="5:7" ht="12.75">
      <c r="E2184" s="10"/>
      <c r="G2184" s="10"/>
    </row>
    <row r="2185" spans="5:7" ht="12.75">
      <c r="E2185" s="10"/>
      <c r="G2185" s="10"/>
    </row>
    <row r="2186" spans="5:7" ht="12.75">
      <c r="E2186" s="10"/>
      <c r="G2186" s="10"/>
    </row>
    <row r="2187" spans="5:7" ht="12.75">
      <c r="E2187" s="10"/>
      <c r="G2187" s="10"/>
    </row>
    <row r="2188" spans="5:7" ht="12.75">
      <c r="E2188" s="10"/>
      <c r="G2188" s="10"/>
    </row>
    <row r="2189" spans="5:7" ht="12.75">
      <c r="E2189" s="10"/>
      <c r="G2189" s="10"/>
    </row>
    <row r="2190" spans="5:7" ht="12.75">
      <c r="E2190" s="10"/>
      <c r="G2190" s="10"/>
    </row>
    <row r="2191" spans="5:7" ht="12.75">
      <c r="E2191" s="10"/>
      <c r="G2191" s="10"/>
    </row>
    <row r="2192" spans="5:7" ht="12.75">
      <c r="E2192" s="10"/>
      <c r="G2192" s="10"/>
    </row>
    <row r="2193" spans="3:7" ht="12.75">
      <c r="C2193" s="2"/>
      <c r="D2193" s="5"/>
      <c r="E2193" s="10"/>
      <c r="G2193" s="10"/>
    </row>
    <row r="2194" spans="3:7" ht="12.75">
      <c r="C2194" s="2"/>
      <c r="D2194" s="5"/>
      <c r="E2194" s="10"/>
      <c r="G2194" s="10"/>
    </row>
    <row r="2195" spans="3:7" ht="12.75">
      <c r="C2195" s="2"/>
      <c r="D2195" s="5"/>
      <c r="E2195" s="10"/>
      <c r="G2195" s="10"/>
    </row>
    <row r="2196" spans="3:7" ht="12.75">
      <c r="C2196" s="2"/>
      <c r="D2196" s="5"/>
      <c r="E2196" s="10"/>
      <c r="G2196" s="10"/>
    </row>
    <row r="2197" spans="3:7" ht="12.75">
      <c r="C2197" s="2"/>
      <c r="D2197" s="5"/>
      <c r="E2197" s="10"/>
      <c r="G2197" s="10"/>
    </row>
    <row r="2198" spans="3:7" ht="12.75">
      <c r="C2198" s="2"/>
      <c r="D2198" s="5"/>
      <c r="E2198" s="10"/>
      <c r="G2198" s="10"/>
    </row>
    <row r="2199" spans="3:7" ht="12.75">
      <c r="C2199" s="2"/>
      <c r="D2199" s="5"/>
      <c r="E2199" s="10"/>
      <c r="G2199" s="10"/>
    </row>
    <row r="2200" spans="3:26" ht="12.75">
      <c r="C2200" s="2"/>
      <c r="D2200" s="5"/>
      <c r="E2200" s="10"/>
      <c r="G2200" s="10"/>
      <c r="Z2200" s="12"/>
    </row>
    <row r="2201" spans="3:7" ht="12.75">
      <c r="C2201" s="2"/>
      <c r="D2201" s="5"/>
      <c r="E2201" s="10"/>
      <c r="G2201" s="10"/>
    </row>
    <row r="2202" spans="3:7" ht="12.75">
      <c r="C2202" s="2"/>
      <c r="D2202" s="5"/>
      <c r="E2202" s="10"/>
      <c r="G2202" s="10"/>
    </row>
    <row r="2203" spans="3:7" ht="12.75">
      <c r="C2203" s="2"/>
      <c r="D2203" s="5"/>
      <c r="E2203" s="10"/>
      <c r="G2203" s="10"/>
    </row>
    <row r="2204" spans="3:7" ht="12.75">
      <c r="C2204" s="2"/>
      <c r="D2204" s="5"/>
      <c r="E2204" s="10"/>
      <c r="G2204" s="10"/>
    </row>
    <row r="2205" spans="3:7" ht="12.75">
      <c r="C2205" s="2"/>
      <c r="D2205" s="5"/>
      <c r="E2205" s="10"/>
      <c r="G2205" s="10"/>
    </row>
    <row r="2206" spans="3:7" ht="12.75">
      <c r="C2206" s="2"/>
      <c r="D2206" s="5"/>
      <c r="E2206" s="10"/>
      <c r="G2206" s="10"/>
    </row>
    <row r="2207" spans="3:7" ht="12.75">
      <c r="C2207" s="2"/>
      <c r="D2207" s="5"/>
      <c r="E2207" s="10"/>
      <c r="G2207" s="10"/>
    </row>
    <row r="2208" spans="3:7" ht="12.75">
      <c r="C2208" s="2"/>
      <c r="D2208" s="5"/>
      <c r="E2208" s="10"/>
      <c r="G2208" s="10"/>
    </row>
    <row r="2209" spans="1:7" ht="12.75">
      <c r="A2209" s="2"/>
      <c r="C2209" s="2"/>
      <c r="D2209" s="5"/>
      <c r="E2209" s="10"/>
      <c r="G2209" s="10"/>
    </row>
    <row r="2210" spans="1:7" ht="12.75">
      <c r="A2210" s="2"/>
      <c r="C2210" s="2"/>
      <c r="D2210" s="5"/>
      <c r="E2210" s="10"/>
      <c r="G2210" s="10"/>
    </row>
    <row r="2211" spans="1:7" ht="12.75">
      <c r="A2211" s="3"/>
      <c r="C2211" s="2"/>
      <c r="D2211" s="5"/>
      <c r="E2211" s="10"/>
      <c r="G2211" s="10"/>
    </row>
    <row r="2212" spans="1:7" ht="12.75">
      <c r="A2212" s="2"/>
      <c r="C2212" s="2"/>
      <c r="D2212" s="5"/>
      <c r="E2212" s="10"/>
      <c r="G2212" s="10"/>
    </row>
    <row r="2213" spans="1:7" ht="12.75">
      <c r="A2213" s="2"/>
      <c r="C2213" s="2"/>
      <c r="D2213" s="5"/>
      <c r="E2213" s="10"/>
      <c r="G2213" s="10"/>
    </row>
    <row r="2214" spans="1:7" ht="12.75">
      <c r="A2214" s="2"/>
      <c r="C2214" s="2"/>
      <c r="D2214" s="6"/>
      <c r="E2214" s="10"/>
      <c r="G2214" s="10"/>
    </row>
    <row r="2215" spans="1:7" ht="12.75">
      <c r="A2215" s="2"/>
      <c r="C2215" s="2"/>
      <c r="D2215" s="5"/>
      <c r="E2215" s="10"/>
      <c r="G2215" s="10"/>
    </row>
    <row r="2216" spans="1:7" ht="12.75">
      <c r="A2216" s="2"/>
      <c r="C2216" s="2"/>
      <c r="D2216" s="5"/>
      <c r="E2216" s="10"/>
      <c r="G2216" s="10"/>
    </row>
    <row r="2217" spans="1:7" ht="12.75">
      <c r="A2217" s="3"/>
      <c r="C2217" s="2"/>
      <c r="D2217" s="5"/>
      <c r="E2217" s="10"/>
      <c r="G2217" s="10"/>
    </row>
    <row r="2218" spans="1:7" ht="12.75">
      <c r="A2218" s="2"/>
      <c r="C2218" s="2"/>
      <c r="D2218" s="5"/>
      <c r="E2218" s="10"/>
      <c r="G2218" s="10"/>
    </row>
    <row r="2219" spans="1:7" ht="12.75">
      <c r="A2219" s="2"/>
      <c r="C2219" s="2"/>
      <c r="D2219" s="5"/>
      <c r="E2219" s="10"/>
      <c r="G2219" s="10"/>
    </row>
    <row r="2220" spans="1:7" ht="12.75">
      <c r="A2220" s="2"/>
      <c r="C2220" s="2"/>
      <c r="D2220" s="6"/>
      <c r="E2220" s="10"/>
      <c r="G2220" s="10"/>
    </row>
    <row r="2221" spans="1:7" ht="12.75">
      <c r="A2221" s="2"/>
      <c r="C2221" s="2"/>
      <c r="D2221" s="5"/>
      <c r="E2221" s="10"/>
      <c r="G2221" s="10"/>
    </row>
    <row r="2222" spans="1:7" ht="12.75">
      <c r="A2222" s="2"/>
      <c r="C2222" s="2"/>
      <c r="D2222" s="5"/>
      <c r="E2222" s="10"/>
      <c r="G2222" s="10"/>
    </row>
    <row r="2223" spans="1:7" ht="12.75">
      <c r="A2223" s="2"/>
      <c r="C2223" s="2"/>
      <c r="D2223" s="5"/>
      <c r="E2223" s="10"/>
      <c r="G2223" s="10"/>
    </row>
    <row r="2224" spans="1:7" ht="12.75">
      <c r="A2224" s="2"/>
      <c r="C2224" s="2"/>
      <c r="D2224" s="5"/>
      <c r="E2224" s="10"/>
      <c r="G2224" s="10"/>
    </row>
    <row r="2225" spans="1:8" ht="12.75">
      <c r="A2225" s="2"/>
      <c r="C2225" s="2"/>
      <c r="D2225" s="5"/>
      <c r="E2225" s="10"/>
      <c r="F2225" s="8"/>
      <c r="G2225" s="10"/>
      <c r="H2225" s="8"/>
    </row>
    <row r="2226" spans="1:8" ht="12.75">
      <c r="A2226" s="2"/>
      <c r="C2226" s="2"/>
      <c r="D2226" s="5"/>
      <c r="E2226" s="10"/>
      <c r="F2226" s="8"/>
      <c r="G2226" s="10"/>
      <c r="H2226" s="8"/>
    </row>
    <row r="2227" spans="1:26" ht="12.75">
      <c r="A2227" s="2">
        <v>12</v>
      </c>
      <c r="B2227" s="11">
        <v>3</v>
      </c>
      <c r="C2227" s="2">
        <v>204</v>
      </c>
      <c r="D2227" s="5">
        <v>346</v>
      </c>
      <c r="E2227" s="10">
        <v>385</v>
      </c>
      <c r="F2227" s="8">
        <v>322</v>
      </c>
      <c r="G2227" s="10">
        <v>9</v>
      </c>
      <c r="H2227" s="8">
        <v>202</v>
      </c>
      <c r="I2227" s="11">
        <v>132</v>
      </c>
      <c r="J2227" s="11">
        <v>24</v>
      </c>
      <c r="K2227" s="11">
        <v>117</v>
      </c>
      <c r="L2227" s="11"/>
      <c r="M2227" s="11">
        <v>19</v>
      </c>
      <c r="N2227" s="11"/>
      <c r="O2227" s="11"/>
      <c r="P2227" s="11">
        <v>1</v>
      </c>
      <c r="Q2227" s="11">
        <v>2</v>
      </c>
      <c r="R2227" s="11">
        <v>165</v>
      </c>
      <c r="S2227" s="11"/>
      <c r="T2227" s="11">
        <v>1</v>
      </c>
      <c r="Z2227" s="11"/>
    </row>
    <row r="2228" spans="1:8" ht="12.75">
      <c r="A2228" s="2"/>
      <c r="C2228" s="2"/>
      <c r="D2228" s="5"/>
      <c r="E2228" s="10"/>
      <c r="F2228" s="8"/>
      <c r="G2228" s="10"/>
      <c r="H2228" s="8"/>
    </row>
    <row r="2229" spans="1:8" ht="12.75">
      <c r="A2229" s="2"/>
      <c r="C2229" s="2"/>
      <c r="D2229" s="5"/>
      <c r="E2229" s="10"/>
      <c r="F2229" s="8"/>
      <c r="G2229" s="10"/>
      <c r="H2229" s="8"/>
    </row>
    <row r="2230" spans="1:26" ht="12.75">
      <c r="A2230" s="2">
        <v>237</v>
      </c>
      <c r="B2230" s="11">
        <v>45</v>
      </c>
      <c r="C2230" s="2">
        <v>205</v>
      </c>
      <c r="D2230" s="5">
        <v>377</v>
      </c>
      <c r="E2230" s="10">
        <v>459</v>
      </c>
      <c r="F2230" s="8">
        <v>321</v>
      </c>
      <c r="G2230" s="10">
        <v>189</v>
      </c>
      <c r="H2230" s="8">
        <v>202</v>
      </c>
      <c r="I2230" s="11">
        <v>172</v>
      </c>
      <c r="J2230" s="11">
        <v>17</v>
      </c>
      <c r="K2230" s="11">
        <v>173</v>
      </c>
      <c r="L2230" s="11"/>
      <c r="M2230" s="11">
        <v>12</v>
      </c>
      <c r="N2230" s="11"/>
      <c r="O2230" s="11"/>
      <c r="P2230" s="11">
        <v>19</v>
      </c>
      <c r="Q2230" s="11">
        <v>22</v>
      </c>
      <c r="R2230" s="11">
        <v>234</v>
      </c>
      <c r="S2230" s="11"/>
      <c r="T2230" s="11">
        <v>149</v>
      </c>
      <c r="Z2230" s="11"/>
    </row>
    <row r="2231" spans="1:8" ht="12.75">
      <c r="A2231" s="2"/>
      <c r="C2231" s="2"/>
      <c r="D2231" s="5"/>
      <c r="E2231" s="10"/>
      <c r="F2231" s="8"/>
      <c r="G2231" s="10"/>
      <c r="H2231" s="8"/>
    </row>
    <row r="2232" spans="1:26" ht="12.75">
      <c r="A2232" s="2">
        <v>204</v>
      </c>
      <c r="B2232" s="11">
        <v>38</v>
      </c>
      <c r="C2232" s="2">
        <v>172</v>
      </c>
      <c r="D2232" s="5">
        <v>396</v>
      </c>
      <c r="E2232" s="10">
        <v>459</v>
      </c>
      <c r="F2232" s="8">
        <v>322</v>
      </c>
      <c r="G2232" s="10">
        <v>188</v>
      </c>
      <c r="H2232" s="8">
        <v>202</v>
      </c>
      <c r="I2232" s="11">
        <v>156</v>
      </c>
      <c r="J2232" s="11">
        <v>13</v>
      </c>
      <c r="K2232" s="11">
        <v>155</v>
      </c>
      <c r="L2232" s="11"/>
      <c r="M2232" s="11">
        <v>12</v>
      </c>
      <c r="N2232" s="11"/>
      <c r="O2232" s="11"/>
      <c r="P2232" s="11">
        <v>18</v>
      </c>
      <c r="Q2232" s="11">
        <v>18</v>
      </c>
      <c r="R2232" s="11">
        <v>204</v>
      </c>
      <c r="S2232" s="11"/>
      <c r="T2232" s="11">
        <v>120</v>
      </c>
      <c r="Z2232" s="11"/>
    </row>
    <row r="2233" spans="1:8" ht="12.75">
      <c r="A2233" s="2"/>
      <c r="C2233" s="2"/>
      <c r="D2233" s="5"/>
      <c r="E2233" s="10"/>
      <c r="F2233" s="8"/>
      <c r="G2233" s="10"/>
      <c r="H2233" s="8"/>
    </row>
    <row r="2234" spans="1:26" ht="12.75">
      <c r="A2234" s="2">
        <v>562</v>
      </c>
      <c r="B2234" s="11">
        <v>90</v>
      </c>
      <c r="C2234" s="2">
        <v>32</v>
      </c>
      <c r="D2234" s="5">
        <v>27</v>
      </c>
      <c r="E2234" s="10">
        <v>449</v>
      </c>
      <c r="F2234" s="8">
        <v>321</v>
      </c>
      <c r="G2234" s="10">
        <v>256</v>
      </c>
      <c r="H2234" s="8">
        <v>192</v>
      </c>
      <c r="I2234" s="11">
        <v>43</v>
      </c>
      <c r="J2234" s="11">
        <v>41</v>
      </c>
      <c r="K2234" s="11">
        <v>27</v>
      </c>
      <c r="L2234" s="11">
        <v>39</v>
      </c>
      <c r="M2234" s="11">
        <v>29</v>
      </c>
      <c r="N2234" s="11"/>
      <c r="O2234" s="11"/>
      <c r="P2234" s="11">
        <v>56</v>
      </c>
      <c r="Q2234" s="11">
        <v>34</v>
      </c>
      <c r="R2234" s="11">
        <v>71</v>
      </c>
      <c r="S2234" s="11"/>
      <c r="T2234" s="11">
        <v>37</v>
      </c>
      <c r="Z2234" s="11"/>
    </row>
    <row r="2235" spans="1:8" ht="12.75">
      <c r="A2235" s="2"/>
      <c r="C2235" s="2"/>
      <c r="D2235" s="5"/>
      <c r="E2235" s="10"/>
      <c r="F2235" s="8"/>
      <c r="G2235" s="10"/>
      <c r="H2235" s="8"/>
    </row>
    <row r="2236" spans="1:8" ht="12.75">
      <c r="A2236" s="2"/>
      <c r="C2236" s="2"/>
      <c r="D2236" s="5"/>
      <c r="E2236" s="10"/>
      <c r="F2236" s="8"/>
      <c r="G2236" s="10"/>
      <c r="H2236" s="8"/>
    </row>
    <row r="2237" spans="1:8" ht="12.75">
      <c r="A2237" s="2"/>
      <c r="C2237" s="2"/>
      <c r="D2237" s="5"/>
      <c r="E2237" s="10"/>
      <c r="F2237" s="8"/>
      <c r="G2237" s="10"/>
      <c r="H2237" s="8"/>
    </row>
    <row r="2238" spans="1:8" ht="12.75">
      <c r="A2238" s="2"/>
      <c r="C2238" s="2"/>
      <c r="D2238" s="5"/>
      <c r="E2238" s="10"/>
      <c r="F2238" s="8"/>
      <c r="G2238" s="10"/>
      <c r="H2238" s="8"/>
    </row>
    <row r="2239" spans="1:26" ht="12.75">
      <c r="A2239" s="2">
        <v>55</v>
      </c>
      <c r="B2239" s="11">
        <v>27</v>
      </c>
      <c r="C2239" s="2">
        <v>198</v>
      </c>
      <c r="D2239" s="5">
        <v>436</v>
      </c>
      <c r="E2239" s="10">
        <v>396</v>
      </c>
      <c r="F2239" s="8">
        <v>411</v>
      </c>
      <c r="G2239" s="10">
        <v>335</v>
      </c>
      <c r="H2239" s="8">
        <v>267</v>
      </c>
      <c r="I2239" s="11"/>
      <c r="J2239" s="11">
        <v>37</v>
      </c>
      <c r="K2239" s="11">
        <v>9</v>
      </c>
      <c r="L2239" s="11"/>
      <c r="M2239" s="11">
        <v>22</v>
      </c>
      <c r="N2239" s="11"/>
      <c r="O2239" s="11">
        <v>8</v>
      </c>
      <c r="P2239" s="11">
        <v>53</v>
      </c>
      <c r="Q2239" s="11">
        <v>25</v>
      </c>
      <c r="R2239" s="11">
        <v>12</v>
      </c>
      <c r="S2239" s="11">
        <v>8</v>
      </c>
      <c r="T2239" s="11">
        <v>40</v>
      </c>
      <c r="Z2239" s="11"/>
    </row>
    <row r="2240" spans="1:8" ht="12.75">
      <c r="A2240" s="2"/>
      <c r="C2240" s="2"/>
      <c r="D2240" s="5"/>
      <c r="E2240" s="10"/>
      <c r="F2240" s="8"/>
      <c r="G2240" s="10"/>
      <c r="H2240" s="8"/>
    </row>
    <row r="2241" spans="1:8" ht="12.75">
      <c r="A2241" s="2"/>
      <c r="C2241" s="2"/>
      <c r="D2241" s="5"/>
      <c r="E2241" s="10"/>
      <c r="F2241" s="8"/>
      <c r="G2241" s="10"/>
      <c r="H2241" s="8"/>
    </row>
    <row r="2242" spans="1:26" ht="12.75">
      <c r="A2242" s="2">
        <v>250</v>
      </c>
      <c r="B2242" s="11">
        <v>55</v>
      </c>
      <c r="C2242" s="2">
        <v>125</v>
      </c>
      <c r="D2242" s="5">
        <v>131</v>
      </c>
      <c r="E2242" s="10">
        <v>363</v>
      </c>
      <c r="F2242" s="8">
        <v>253</v>
      </c>
      <c r="G2242" s="10">
        <v>187</v>
      </c>
      <c r="H2242" s="8">
        <v>183</v>
      </c>
      <c r="I2242" s="11"/>
      <c r="J2242" s="11">
        <v>23</v>
      </c>
      <c r="K2242" s="11"/>
      <c r="L2242" s="11">
        <v>22</v>
      </c>
      <c r="M2242" s="11">
        <v>46</v>
      </c>
      <c r="N2242" s="11"/>
      <c r="O2242" s="11"/>
      <c r="P2242" s="11">
        <v>44</v>
      </c>
      <c r="Q2242" s="11">
        <v>46</v>
      </c>
      <c r="R2242" s="11">
        <v>35</v>
      </c>
      <c r="S2242" s="11"/>
      <c r="T2242" s="11">
        <v>33</v>
      </c>
      <c r="Z2242" s="11"/>
    </row>
    <row r="2243" spans="1:8" ht="12.75">
      <c r="A2243" s="2"/>
      <c r="C2243" s="2"/>
      <c r="D2243" s="5"/>
      <c r="E2243" s="10"/>
      <c r="F2243" s="8"/>
      <c r="G2243" s="10"/>
      <c r="H2243" s="8"/>
    </row>
    <row r="2244" spans="1:26" ht="12.75">
      <c r="A2244" s="2">
        <v>2</v>
      </c>
      <c r="B2244" s="11">
        <v>1</v>
      </c>
      <c r="C2244" s="2">
        <v>75</v>
      </c>
      <c r="D2244" s="5">
        <v>65</v>
      </c>
      <c r="E2244" s="10">
        <v>340</v>
      </c>
      <c r="F2244" s="8">
        <v>276</v>
      </c>
      <c r="G2244" s="10">
        <v>177</v>
      </c>
      <c r="H2244" s="8">
        <v>171</v>
      </c>
      <c r="I2244" s="11"/>
      <c r="J2244" s="11">
        <v>1</v>
      </c>
      <c r="K2244" s="11"/>
      <c r="L2244" s="11">
        <v>1</v>
      </c>
      <c r="M2244" s="11"/>
      <c r="N2244" s="11"/>
      <c r="O2244" s="11"/>
      <c r="P2244" s="11">
        <v>1</v>
      </c>
      <c r="Q2244" s="11"/>
      <c r="R2244" s="11">
        <v>1</v>
      </c>
      <c r="S2244" s="11"/>
      <c r="T2244" s="11">
        <v>1</v>
      </c>
      <c r="Z2244" s="11"/>
    </row>
    <row r="2245" spans="1:8" ht="12.75">
      <c r="A2245" s="2"/>
      <c r="C2245" s="2"/>
      <c r="D2245" s="5"/>
      <c r="E2245" s="10"/>
      <c r="F2245" s="8"/>
      <c r="G2245" s="10"/>
      <c r="H2245" s="8"/>
    </row>
    <row r="2246" spans="1:26" ht="12.75">
      <c r="A2246" s="2">
        <v>220</v>
      </c>
      <c r="B2246" s="11">
        <v>44</v>
      </c>
      <c r="C2246" s="2">
        <v>528</v>
      </c>
      <c r="D2246" s="5">
        <v>588</v>
      </c>
      <c r="E2246" s="10">
        <v>348</v>
      </c>
      <c r="F2246" s="8">
        <v>370</v>
      </c>
      <c r="G2246" s="10">
        <v>583</v>
      </c>
      <c r="H2246" s="8">
        <v>583</v>
      </c>
      <c r="I2246" s="11">
        <v>9</v>
      </c>
      <c r="J2246" s="11"/>
      <c r="K2246" s="11">
        <v>11</v>
      </c>
      <c r="L2246" s="11"/>
      <c r="M2246" s="11"/>
      <c r="N2246" s="11"/>
      <c r="O2246" s="11">
        <v>7</v>
      </c>
      <c r="P2246" s="11"/>
      <c r="Q2246" s="11"/>
      <c r="R2246" s="11">
        <v>28</v>
      </c>
      <c r="S2246" s="11">
        <v>7</v>
      </c>
      <c r="T2246" s="11"/>
      <c r="Z2246" s="11"/>
    </row>
    <row r="2247" spans="1:26" ht="12.75">
      <c r="A2247" s="2">
        <v>539</v>
      </c>
      <c r="B2247" s="11">
        <v>90</v>
      </c>
      <c r="C2247" s="2">
        <v>348</v>
      </c>
      <c r="D2247" s="5">
        <v>195</v>
      </c>
      <c r="E2247" s="10">
        <v>172</v>
      </c>
      <c r="F2247" s="8">
        <v>343</v>
      </c>
      <c r="G2247" s="10">
        <v>355</v>
      </c>
      <c r="H2247" s="8">
        <v>289</v>
      </c>
      <c r="I2247" s="11"/>
      <c r="J2247" s="11"/>
      <c r="K2247" s="11"/>
      <c r="L2247" s="11">
        <v>65</v>
      </c>
      <c r="M2247" s="11">
        <v>23</v>
      </c>
      <c r="N2247" s="11">
        <v>28</v>
      </c>
      <c r="O2247" s="11">
        <v>33</v>
      </c>
      <c r="P2247" s="11"/>
      <c r="Q2247" s="11">
        <v>22</v>
      </c>
      <c r="R2247" s="11">
        <v>74</v>
      </c>
      <c r="S2247" s="11">
        <v>33</v>
      </c>
      <c r="T2247" s="11"/>
      <c r="Z2247" s="11"/>
    </row>
    <row r="2248" spans="1:8" ht="12.75">
      <c r="A2248" s="2"/>
      <c r="C2248" s="2"/>
      <c r="D2248" s="5"/>
      <c r="E2248" s="10"/>
      <c r="F2248" s="8"/>
      <c r="G2248" s="10"/>
      <c r="H2248" s="8"/>
    </row>
    <row r="2249" spans="1:8" ht="12.75">
      <c r="A2249" s="2"/>
      <c r="C2249" s="3"/>
      <c r="D2249" s="5"/>
      <c r="E2249" s="10"/>
      <c r="F2249" s="8"/>
      <c r="G2249" s="10"/>
      <c r="H2249" s="8"/>
    </row>
    <row r="2250" spans="1:26" ht="12.75">
      <c r="A2250" s="2">
        <v>19</v>
      </c>
      <c r="B2250" s="11">
        <v>3</v>
      </c>
      <c r="C2250" s="2">
        <v>173</v>
      </c>
      <c r="D2250" s="5">
        <v>300</v>
      </c>
      <c r="E2250" s="10">
        <v>143</v>
      </c>
      <c r="F2250" s="8">
        <v>392</v>
      </c>
      <c r="G2250" s="10">
        <v>314</v>
      </c>
      <c r="H2250" s="8">
        <v>250</v>
      </c>
      <c r="I2250" s="11">
        <v>55</v>
      </c>
      <c r="J2250" s="11">
        <v>3</v>
      </c>
      <c r="K2250" s="11">
        <v>3</v>
      </c>
      <c r="L2250" s="11"/>
      <c r="M2250" s="11">
        <v>1</v>
      </c>
      <c r="N2250" s="11">
        <v>60</v>
      </c>
      <c r="O2250" s="11">
        <v>58</v>
      </c>
      <c r="P2250" s="11">
        <v>1</v>
      </c>
      <c r="Q2250" s="11">
        <v>4</v>
      </c>
      <c r="R2250" s="11">
        <v>77</v>
      </c>
      <c r="S2250" s="11">
        <v>58</v>
      </c>
      <c r="T2250" s="11">
        <v>1</v>
      </c>
      <c r="Z2250" s="11"/>
    </row>
    <row r="2251" spans="1:8" ht="12.75">
      <c r="A2251" s="2"/>
      <c r="C2251" s="2"/>
      <c r="D2251" s="5"/>
      <c r="E2251" s="10"/>
      <c r="F2251" s="8"/>
      <c r="G2251" s="10"/>
      <c r="H2251" s="8"/>
    </row>
    <row r="2252" spans="1:8" ht="12.75">
      <c r="A2252" s="2"/>
      <c r="C2252" s="2"/>
      <c r="D2252" s="5"/>
      <c r="E2252" s="10"/>
      <c r="F2252" s="8"/>
      <c r="G2252" s="10"/>
      <c r="H2252" s="8"/>
    </row>
    <row r="2253" spans="1:8" ht="12.75">
      <c r="A2253" s="2"/>
      <c r="C2253" s="2"/>
      <c r="D2253" s="5"/>
      <c r="E2253" s="10"/>
      <c r="F2253" s="8"/>
      <c r="G2253" s="10"/>
      <c r="H2253" s="8"/>
    </row>
    <row r="2254" spans="1:26" ht="12.75">
      <c r="A2254" s="2">
        <v>417</v>
      </c>
      <c r="B2254" s="11">
        <v>64</v>
      </c>
      <c r="C2254" s="2">
        <v>202</v>
      </c>
      <c r="D2254" s="5">
        <v>297</v>
      </c>
      <c r="E2254" s="10">
        <v>146</v>
      </c>
      <c r="F2254" s="8">
        <v>375</v>
      </c>
      <c r="G2254" s="10">
        <v>324</v>
      </c>
      <c r="H2254" s="8">
        <v>263</v>
      </c>
      <c r="I2254" s="11"/>
      <c r="J2254" s="11">
        <v>27</v>
      </c>
      <c r="K2254" s="11">
        <v>17</v>
      </c>
      <c r="L2254" s="11"/>
      <c r="M2254" s="11">
        <v>20</v>
      </c>
      <c r="N2254" s="11">
        <v>79</v>
      </c>
      <c r="O2254" s="11">
        <v>90</v>
      </c>
      <c r="P2254" s="11">
        <v>37</v>
      </c>
      <c r="Q2254" s="11">
        <v>24</v>
      </c>
      <c r="R2254" s="11">
        <v>95</v>
      </c>
      <c r="S2254" s="11">
        <v>90</v>
      </c>
      <c r="T2254" s="11">
        <v>26</v>
      </c>
      <c r="Z2254" s="11"/>
    </row>
    <row r="2255" spans="1:8" ht="12.75">
      <c r="A2255" s="2"/>
      <c r="C2255" s="2"/>
      <c r="D2255" s="5"/>
      <c r="E2255" s="10"/>
      <c r="F2255" s="8"/>
      <c r="G2255" s="10"/>
      <c r="H2255" s="8"/>
    </row>
    <row r="2256" spans="1:8" ht="12.75">
      <c r="A2256" s="2"/>
      <c r="C2256" s="2"/>
      <c r="D2256" s="5"/>
      <c r="E2256" s="10"/>
      <c r="F2256" s="8"/>
      <c r="G2256" s="10"/>
      <c r="H2256" s="8"/>
    </row>
    <row r="2257" spans="1:26" ht="12.75">
      <c r="A2257" s="2">
        <v>74</v>
      </c>
      <c r="B2257" s="11">
        <v>19</v>
      </c>
      <c r="C2257" s="2">
        <v>259</v>
      </c>
      <c r="D2257" s="5">
        <v>172</v>
      </c>
      <c r="E2257" s="10">
        <v>288</v>
      </c>
      <c r="F2257" s="8">
        <v>275</v>
      </c>
      <c r="G2257" s="10">
        <v>319</v>
      </c>
      <c r="H2257" s="8">
        <v>197</v>
      </c>
      <c r="I2257" s="11"/>
      <c r="J2257" s="11"/>
      <c r="K2257" s="11"/>
      <c r="L2257" s="11">
        <v>52</v>
      </c>
      <c r="M2257" s="11">
        <v>6</v>
      </c>
      <c r="N2257" s="11"/>
      <c r="O2257" s="11">
        <v>40</v>
      </c>
      <c r="P2257" s="11"/>
      <c r="Q2257" s="11">
        <v>5</v>
      </c>
      <c r="R2257" s="11">
        <v>45</v>
      </c>
      <c r="S2257" s="11">
        <v>40</v>
      </c>
      <c r="T2257" s="11">
        <v>7</v>
      </c>
      <c r="Z2257" s="11"/>
    </row>
    <row r="2258" spans="1:8" ht="12.75">
      <c r="A2258" s="2"/>
      <c r="C2258" s="2"/>
      <c r="D2258" s="5"/>
      <c r="E2258" s="10"/>
      <c r="F2258" s="8"/>
      <c r="G2258" s="10"/>
      <c r="H2258" s="8"/>
    </row>
    <row r="2259" spans="1:8" ht="12.75">
      <c r="A2259" s="2"/>
      <c r="C2259" s="2"/>
      <c r="D2259" s="5"/>
      <c r="E2259" s="10"/>
      <c r="F2259" s="8"/>
      <c r="G2259" s="10"/>
      <c r="H2259" s="8"/>
    </row>
    <row r="2260" spans="1:26" ht="12.75">
      <c r="A2260" s="2">
        <v>8</v>
      </c>
      <c r="B2260" s="11">
        <v>3</v>
      </c>
      <c r="C2260" s="2">
        <v>34</v>
      </c>
      <c r="D2260" s="5">
        <v>26</v>
      </c>
      <c r="E2260" s="10">
        <v>40</v>
      </c>
      <c r="F2260" s="8">
        <v>13</v>
      </c>
      <c r="G2260" s="10">
        <v>96</v>
      </c>
      <c r="H2260" s="8">
        <v>45</v>
      </c>
      <c r="I2260" s="11">
        <v>2</v>
      </c>
      <c r="J2260" s="11">
        <v>2</v>
      </c>
      <c r="K2260" s="11">
        <v>2</v>
      </c>
      <c r="L2260" s="11">
        <v>2</v>
      </c>
      <c r="M2260" s="11">
        <v>11</v>
      </c>
      <c r="N2260" s="11">
        <v>4</v>
      </c>
      <c r="O2260" s="11">
        <v>19</v>
      </c>
      <c r="P2260" s="11">
        <v>1</v>
      </c>
      <c r="Q2260" s="11">
        <v>10</v>
      </c>
      <c r="R2260" s="11">
        <v>3</v>
      </c>
      <c r="S2260" s="11">
        <v>19</v>
      </c>
      <c r="T2260" s="11">
        <v>1</v>
      </c>
      <c r="Z2260" s="11"/>
    </row>
    <row r="2261" spans="1:8" ht="12.75">
      <c r="A2261" s="2"/>
      <c r="C2261" s="2"/>
      <c r="D2261" s="5"/>
      <c r="E2261" s="10"/>
      <c r="F2261" s="8"/>
      <c r="G2261" s="10"/>
      <c r="H2261" s="8"/>
    </row>
    <row r="2262" spans="1:8" ht="12.75">
      <c r="A2262" s="2"/>
      <c r="C2262" s="2"/>
      <c r="D2262" s="5"/>
      <c r="E2262" s="10"/>
      <c r="F2262" s="8"/>
      <c r="G2262" s="10"/>
      <c r="H2262" s="8"/>
    </row>
    <row r="2263" spans="1:8" ht="12.75">
      <c r="A2263" s="2"/>
      <c r="C2263" s="2"/>
      <c r="D2263" s="5"/>
      <c r="E2263" s="10"/>
      <c r="F2263" s="8"/>
      <c r="G2263" s="10"/>
      <c r="H2263" s="8"/>
    </row>
    <row r="2264" spans="1:8" ht="12.75">
      <c r="A2264" s="2"/>
      <c r="C2264" s="2"/>
      <c r="D2264" s="5"/>
      <c r="E2264" s="10"/>
      <c r="F2264" s="8"/>
      <c r="G2264" s="10"/>
      <c r="H2264" s="8"/>
    </row>
    <row r="2265" spans="1:8" ht="12.75">
      <c r="A2265" s="2"/>
      <c r="C2265" s="2"/>
      <c r="D2265" s="5"/>
      <c r="E2265" s="10"/>
      <c r="F2265" s="8"/>
      <c r="G2265" s="10"/>
      <c r="H2265" s="8"/>
    </row>
    <row r="2266" spans="1:8" ht="12.75">
      <c r="A2266" s="2"/>
      <c r="C2266" s="2"/>
      <c r="D2266" s="5"/>
      <c r="E2266" s="10"/>
      <c r="F2266" s="8"/>
      <c r="G2266" s="10"/>
      <c r="H2266" s="8"/>
    </row>
    <row r="2267" spans="1:8" ht="12.75">
      <c r="A2267" s="2"/>
      <c r="C2267" s="2"/>
      <c r="D2267" s="5"/>
      <c r="E2267" s="10"/>
      <c r="F2267" s="8"/>
      <c r="G2267" s="10"/>
      <c r="H2267" s="8"/>
    </row>
    <row r="2268" spans="1:8" ht="12.75">
      <c r="A2268" s="2"/>
      <c r="C2268" s="2"/>
      <c r="D2268" s="5"/>
      <c r="E2268" s="10"/>
      <c r="F2268" s="8"/>
      <c r="G2268" s="10"/>
      <c r="H2268" s="8"/>
    </row>
    <row r="2269" spans="1:8" ht="12.75">
      <c r="A2269" s="2"/>
      <c r="C2269" s="2"/>
      <c r="D2269" s="5"/>
      <c r="E2269" s="10"/>
      <c r="F2269" s="8"/>
      <c r="G2269" s="10"/>
      <c r="H2269" s="8"/>
    </row>
    <row r="2270" spans="1:8" ht="12.75">
      <c r="A2270" s="2"/>
      <c r="C2270" s="3"/>
      <c r="D2270" s="5"/>
      <c r="E2270" s="10"/>
      <c r="F2270" s="8"/>
      <c r="G2270" s="10"/>
      <c r="H2270" s="8"/>
    </row>
    <row r="2271" spans="1:8" ht="12.75">
      <c r="A2271" s="2"/>
      <c r="C2271" s="2"/>
      <c r="D2271" s="5"/>
      <c r="E2271" s="10"/>
      <c r="F2271" s="8"/>
      <c r="G2271" s="10"/>
      <c r="H2271" s="8"/>
    </row>
    <row r="2272" spans="1:8" ht="12.75">
      <c r="A2272" s="2"/>
      <c r="C2272" s="2"/>
      <c r="D2272" s="5"/>
      <c r="E2272" s="10"/>
      <c r="F2272" s="8"/>
      <c r="G2272" s="10"/>
      <c r="H2272" s="8"/>
    </row>
    <row r="2273" spans="5:7" ht="12.75">
      <c r="E2273" s="10"/>
      <c r="G2273" s="10"/>
    </row>
    <row r="2274" spans="5:7" ht="12.75">
      <c r="E2274" s="10"/>
      <c r="G2274" s="10"/>
    </row>
    <row r="2275" spans="5:7" ht="12.75">
      <c r="E2275" s="10"/>
      <c r="G2275" s="10"/>
    </row>
    <row r="2276" spans="5:7" ht="12.75">
      <c r="E2276" s="10"/>
      <c r="G2276" s="10"/>
    </row>
    <row r="2277" spans="5:7" ht="12.75">
      <c r="E2277" s="10"/>
      <c r="G2277" s="10"/>
    </row>
    <row r="2278" spans="5:7" ht="12.75">
      <c r="E2278" s="10"/>
      <c r="G2278" s="10"/>
    </row>
    <row r="2279" spans="5:7" ht="12.75">
      <c r="E2279" s="10"/>
      <c r="G2279" s="10"/>
    </row>
    <row r="2280" spans="5:7" ht="12.75">
      <c r="E2280" s="10"/>
      <c r="G2280" s="10"/>
    </row>
    <row r="2281" spans="5:7" ht="12.75">
      <c r="E2281" s="10"/>
      <c r="G2281" s="10"/>
    </row>
    <row r="2282" spans="5:7" ht="12.75">
      <c r="E2282" s="10"/>
      <c r="G2282" s="10"/>
    </row>
    <row r="2283" spans="5:7" ht="12.75">
      <c r="E2283" s="10"/>
      <c r="G2283" s="10"/>
    </row>
    <row r="2284" spans="5:7" ht="12.75">
      <c r="E2284" s="10"/>
      <c r="G2284" s="10"/>
    </row>
    <row r="2285" spans="5:7" ht="12.75">
      <c r="E2285" s="10"/>
      <c r="G2285" s="10"/>
    </row>
    <row r="2286" spans="5:7" ht="12.75">
      <c r="E2286" s="10"/>
      <c r="G2286" s="10"/>
    </row>
    <row r="2287" spans="5:7" ht="12.75">
      <c r="E2287" s="10"/>
      <c r="G2287" s="10"/>
    </row>
    <row r="2288" spans="5:7" ht="12.75">
      <c r="E2288" s="10"/>
      <c r="G2288" s="10"/>
    </row>
    <row r="2289" spans="1:8" ht="12.75">
      <c r="A2289" s="2"/>
      <c r="C2289" s="2"/>
      <c r="D2289" s="5"/>
      <c r="E2289" s="10"/>
      <c r="F2289" s="8"/>
      <c r="G2289" s="10"/>
      <c r="H2289" s="8"/>
    </row>
    <row r="2290" spans="1:26" ht="12.75">
      <c r="A2290" s="2">
        <v>15</v>
      </c>
      <c r="B2290" s="11">
        <v>3</v>
      </c>
      <c r="C2290" s="2">
        <v>72</v>
      </c>
      <c r="D2290" s="5">
        <v>75</v>
      </c>
      <c r="E2290" s="10">
        <v>40</v>
      </c>
      <c r="F2290" s="8">
        <v>13</v>
      </c>
      <c r="G2290" s="10">
        <v>24</v>
      </c>
      <c r="H2290" s="8">
        <v>1</v>
      </c>
      <c r="I2290" s="11">
        <v>3</v>
      </c>
      <c r="J2290" s="11">
        <v>1</v>
      </c>
      <c r="K2290" s="11">
        <v>4</v>
      </c>
      <c r="L2290" s="11">
        <v>1</v>
      </c>
      <c r="M2290" s="11">
        <v>1</v>
      </c>
      <c r="N2290" s="11">
        <v>3</v>
      </c>
      <c r="O2290" s="11">
        <v>2</v>
      </c>
      <c r="P2290" s="11">
        <v>1</v>
      </c>
      <c r="Q2290" s="11">
        <v>1</v>
      </c>
      <c r="R2290" s="11">
        <v>3</v>
      </c>
      <c r="S2290" s="11">
        <v>2</v>
      </c>
      <c r="T2290" s="11">
        <v>1</v>
      </c>
      <c r="Z2290" s="11"/>
    </row>
    <row r="2291" spans="1:8" ht="12.75">
      <c r="A2291" s="2"/>
      <c r="C2291" s="2"/>
      <c r="D2291" s="5"/>
      <c r="E2291" s="10"/>
      <c r="F2291" s="8"/>
      <c r="G2291" s="10"/>
      <c r="H2291" s="8"/>
    </row>
    <row r="2292" spans="1:8" ht="12.75">
      <c r="A2292" s="2"/>
      <c r="C2292" s="2"/>
      <c r="D2292" s="5"/>
      <c r="E2292" s="10"/>
      <c r="F2292" s="8"/>
      <c r="G2292" s="10"/>
      <c r="H2292" s="8"/>
    </row>
    <row r="2293" spans="1:8" ht="12.75">
      <c r="A2293" s="2"/>
      <c r="C2293" s="2"/>
      <c r="D2293" s="5"/>
      <c r="E2293" s="10"/>
      <c r="F2293" s="8"/>
      <c r="G2293" s="10"/>
      <c r="H2293" s="8"/>
    </row>
    <row r="2294" spans="1:8" ht="12.75">
      <c r="A2294" s="2"/>
      <c r="C2294" s="2"/>
      <c r="D2294" s="5"/>
      <c r="E2294" s="10"/>
      <c r="F2294" s="8"/>
      <c r="G2294" s="10"/>
      <c r="H2294" s="8"/>
    </row>
    <row r="2295" spans="1:8" ht="12.75">
      <c r="A2295" s="2"/>
      <c r="C2295" s="2"/>
      <c r="D2295" s="5"/>
      <c r="E2295" s="10"/>
      <c r="F2295" s="8"/>
      <c r="G2295" s="10"/>
      <c r="H2295" s="8"/>
    </row>
    <row r="2296" spans="1:8" ht="12.75">
      <c r="A2296" s="2"/>
      <c r="C2296" s="2"/>
      <c r="D2296" s="5"/>
      <c r="E2296" s="10"/>
      <c r="F2296" s="8"/>
      <c r="G2296" s="10"/>
      <c r="H2296" s="8"/>
    </row>
    <row r="2297" spans="1:8" ht="12.75">
      <c r="A2297" s="2"/>
      <c r="C2297" s="2"/>
      <c r="D2297" s="5"/>
      <c r="E2297" s="10"/>
      <c r="F2297" s="8"/>
      <c r="G2297" s="10"/>
      <c r="H2297" s="8"/>
    </row>
    <row r="2298" spans="1:8" ht="12.75">
      <c r="A2298" s="2"/>
      <c r="C2298" s="2"/>
      <c r="D2298" s="5"/>
      <c r="E2298" s="10"/>
      <c r="F2298" s="8"/>
      <c r="G2298" s="10"/>
      <c r="H2298" s="8"/>
    </row>
    <row r="2299" spans="1:8" ht="12.75">
      <c r="A2299" s="2"/>
      <c r="C2299" s="2"/>
      <c r="D2299" s="5"/>
      <c r="E2299" s="10"/>
      <c r="F2299" s="8"/>
      <c r="G2299" s="10"/>
      <c r="H2299" s="8"/>
    </row>
    <row r="2300" spans="1:8" ht="12.75">
      <c r="A2300" s="2"/>
      <c r="C2300" s="2"/>
      <c r="D2300" s="5"/>
      <c r="E2300" s="10"/>
      <c r="F2300" s="8"/>
      <c r="G2300" s="10"/>
      <c r="H2300" s="8"/>
    </row>
    <row r="2301" spans="1:8" ht="12.75">
      <c r="A2301" s="2"/>
      <c r="C2301" s="2"/>
      <c r="D2301" s="5"/>
      <c r="E2301" s="10"/>
      <c r="F2301" s="8"/>
      <c r="G2301" s="10"/>
      <c r="H2301" s="8"/>
    </row>
    <row r="2302" spans="1:8" ht="12.75">
      <c r="A2302" s="2"/>
      <c r="C2302" s="2"/>
      <c r="D2302" s="5"/>
      <c r="E2302" s="10"/>
      <c r="F2302" s="8"/>
      <c r="G2302" s="10"/>
      <c r="H2302" s="8"/>
    </row>
    <row r="2303" spans="1:8" ht="12.75">
      <c r="A2303" s="2"/>
      <c r="C2303" s="2"/>
      <c r="D2303" s="5"/>
      <c r="E2303" s="10"/>
      <c r="F2303" s="8"/>
      <c r="G2303" s="10"/>
      <c r="H2303" s="8"/>
    </row>
    <row r="2304" spans="1:8" ht="12.75">
      <c r="A2304" s="2"/>
      <c r="C2304" s="2"/>
      <c r="D2304" s="5"/>
      <c r="E2304" s="10"/>
      <c r="F2304" s="8"/>
      <c r="G2304" s="10"/>
      <c r="H2304" s="8"/>
    </row>
    <row r="2305" spans="1:7" ht="12.75">
      <c r="A2305" s="2"/>
      <c r="C2305" s="2"/>
      <c r="D2305" s="5"/>
      <c r="E2305" s="10"/>
      <c r="G2305" s="10"/>
    </row>
    <row r="2306" spans="1:7" ht="12.75">
      <c r="A2306" s="2"/>
      <c r="C2306" s="2"/>
      <c r="D2306" s="5"/>
      <c r="E2306" s="10"/>
      <c r="G2306" s="10"/>
    </row>
    <row r="2307" spans="1:7" ht="12.75">
      <c r="A2307" s="2"/>
      <c r="C2307" s="2"/>
      <c r="D2307" s="5"/>
      <c r="E2307" s="10"/>
      <c r="G2307" s="10"/>
    </row>
    <row r="2308" spans="1:7" ht="12.75">
      <c r="A2308" s="2"/>
      <c r="C2308" s="2"/>
      <c r="D2308" s="5"/>
      <c r="E2308" s="10"/>
      <c r="G2308" s="10"/>
    </row>
    <row r="2309" spans="1:7" ht="12.75">
      <c r="A2309" s="2"/>
      <c r="C2309" s="2"/>
      <c r="D2309" s="5"/>
      <c r="E2309" s="10"/>
      <c r="G2309" s="10"/>
    </row>
    <row r="2310" spans="1:7" ht="12.75">
      <c r="A2310" s="2"/>
      <c r="C2310" s="2"/>
      <c r="D2310" s="5"/>
      <c r="E2310" s="10"/>
      <c r="G2310" s="10"/>
    </row>
    <row r="2311" spans="1:7" ht="12.75">
      <c r="A2311" s="2"/>
      <c r="C2311" s="2"/>
      <c r="D2311" s="5"/>
      <c r="E2311" s="10"/>
      <c r="G2311" s="10"/>
    </row>
    <row r="2312" spans="1:7" ht="12.75">
      <c r="A2312" s="2"/>
      <c r="C2312" s="2"/>
      <c r="D2312" s="5"/>
      <c r="E2312" s="10"/>
      <c r="G2312" s="10"/>
    </row>
    <row r="2313" spans="1:7" ht="12.75">
      <c r="A2313" s="2"/>
      <c r="C2313" s="2"/>
      <c r="D2313" s="5"/>
      <c r="E2313" s="10"/>
      <c r="G2313" s="10"/>
    </row>
    <row r="2314" spans="1:7" ht="12.75">
      <c r="A2314" s="2"/>
      <c r="C2314" s="2"/>
      <c r="D2314" s="5"/>
      <c r="E2314" s="10"/>
      <c r="G2314" s="10"/>
    </row>
    <row r="2315" spans="1:7" ht="12.75">
      <c r="A2315" s="2"/>
      <c r="C2315" s="2"/>
      <c r="D2315" s="5"/>
      <c r="E2315" s="10"/>
      <c r="G2315" s="10"/>
    </row>
    <row r="2316" spans="1:7" ht="12.75">
      <c r="A2316" s="3"/>
      <c r="C2316" s="2"/>
      <c r="D2316" s="5"/>
      <c r="E2316" s="10"/>
      <c r="G2316" s="10"/>
    </row>
    <row r="2317" spans="1:7" ht="12.75">
      <c r="A2317" s="2"/>
      <c r="C2317" s="2"/>
      <c r="D2317" s="5"/>
      <c r="E2317" s="10"/>
      <c r="G2317" s="10"/>
    </row>
    <row r="2318" spans="1:7" ht="12.75">
      <c r="A2318" s="2"/>
      <c r="C2318" s="2"/>
      <c r="D2318" s="5"/>
      <c r="E2318" s="10"/>
      <c r="G2318" s="10"/>
    </row>
    <row r="2319" spans="1:7" ht="12.75">
      <c r="A2319" s="2"/>
      <c r="C2319" s="2"/>
      <c r="D2319" s="6"/>
      <c r="E2319" s="10"/>
      <c r="G2319" s="10"/>
    </row>
    <row r="2320" spans="1:7" ht="12.75">
      <c r="A2320" s="2"/>
      <c r="C2320" s="2"/>
      <c r="D2320" s="5"/>
      <c r="E2320" s="10"/>
      <c r="G2320" s="10"/>
    </row>
    <row r="2321" spans="1:7" ht="12.75">
      <c r="A2321" s="2"/>
      <c r="C2321" s="2"/>
      <c r="D2321" s="5"/>
      <c r="E2321" s="10"/>
      <c r="G2321" s="10"/>
    </row>
    <row r="2322" spans="1:7" ht="12.75">
      <c r="A2322" s="2"/>
      <c r="C2322" s="2"/>
      <c r="D2322" s="5"/>
      <c r="E2322" s="10"/>
      <c r="G2322" s="10"/>
    </row>
    <row r="2323" spans="1:7" ht="12.75">
      <c r="A2323" s="2"/>
      <c r="C2323" s="2"/>
      <c r="D2323" s="5"/>
      <c r="E2323" s="10"/>
      <c r="G2323" s="10"/>
    </row>
    <row r="2324" spans="1:7" ht="12.75">
      <c r="A2324" s="2"/>
      <c r="C2324" s="2"/>
      <c r="D2324" s="5"/>
      <c r="E2324" s="10"/>
      <c r="G2324" s="10"/>
    </row>
    <row r="2325" spans="1:7" ht="12.75">
      <c r="A2325" s="2"/>
      <c r="C2325" s="2"/>
      <c r="D2325" s="5"/>
      <c r="E2325" s="10"/>
      <c r="G2325" s="10"/>
    </row>
    <row r="2326" spans="1:7" ht="12.75">
      <c r="A2326" s="2"/>
      <c r="C2326" s="2"/>
      <c r="D2326" s="5"/>
      <c r="E2326" s="10"/>
      <c r="G2326" s="10"/>
    </row>
    <row r="2327" spans="1:7" ht="12.75">
      <c r="A2327" s="2"/>
      <c r="C2327" s="2"/>
      <c r="D2327" s="5"/>
      <c r="E2327" s="10"/>
      <c r="G2327" s="10"/>
    </row>
    <row r="2328" spans="1:7" ht="12.75">
      <c r="A2328" s="2"/>
      <c r="C2328" s="2"/>
      <c r="D2328" s="5"/>
      <c r="E2328" s="10"/>
      <c r="G2328" s="10"/>
    </row>
    <row r="2329" spans="1:7" ht="12.75">
      <c r="A2329" s="2"/>
      <c r="C2329" s="2"/>
      <c r="D2329" s="5"/>
      <c r="E2329" s="10"/>
      <c r="G2329" s="10"/>
    </row>
    <row r="2330" spans="1:7" ht="12.75">
      <c r="A2330" s="2"/>
      <c r="C2330" s="2"/>
      <c r="D2330" s="5"/>
      <c r="E2330" s="10"/>
      <c r="G2330" s="10"/>
    </row>
    <row r="2331" spans="1:7" ht="12.75">
      <c r="A2331" s="2"/>
      <c r="C2331" s="2"/>
      <c r="D2331" s="5"/>
      <c r="E2331" s="10"/>
      <c r="G2331" s="10"/>
    </row>
    <row r="2332" spans="1:7" ht="12.75">
      <c r="A2332" s="3"/>
      <c r="C2332" s="2"/>
      <c r="D2332" s="5"/>
      <c r="E2332" s="10"/>
      <c r="G2332" s="10"/>
    </row>
    <row r="2333" spans="1:7" ht="12.75">
      <c r="A2333" s="2"/>
      <c r="C2333" s="2"/>
      <c r="D2333" s="5"/>
      <c r="E2333" s="10"/>
      <c r="G2333" s="10"/>
    </row>
    <row r="2334" spans="1:26" ht="12.75">
      <c r="A2334" s="2"/>
      <c r="C2334" s="2"/>
      <c r="D2334" s="5"/>
      <c r="E2334" s="10"/>
      <c r="G2334" s="10"/>
      <c r="Z2334" s="12"/>
    </row>
    <row r="2335" spans="1:7" ht="12.75">
      <c r="A2335" s="2"/>
      <c r="C2335" s="2"/>
      <c r="D2335" s="6"/>
      <c r="E2335" s="10"/>
      <c r="G2335" s="10"/>
    </row>
    <row r="2336" spans="1:7" ht="12.75">
      <c r="A2336" s="2"/>
      <c r="C2336" s="2"/>
      <c r="D2336" s="5"/>
      <c r="E2336" s="10"/>
      <c r="G2336" s="10"/>
    </row>
    <row r="2337" spans="1:8" ht="12.75">
      <c r="A2337" s="2"/>
      <c r="C2337" s="2"/>
      <c r="D2337" s="5"/>
      <c r="E2337" s="10"/>
      <c r="F2337" s="8"/>
      <c r="G2337" s="10"/>
      <c r="H2337" s="8"/>
    </row>
    <row r="2338" spans="1:8" ht="12.75">
      <c r="A2338" s="2"/>
      <c r="C2338" s="2"/>
      <c r="D2338" s="5"/>
      <c r="E2338" s="10"/>
      <c r="F2338" s="8"/>
      <c r="G2338" s="10"/>
      <c r="H2338" s="8"/>
    </row>
    <row r="2339" spans="1:8" ht="12.75">
      <c r="A2339" s="2"/>
      <c r="C2339" s="2"/>
      <c r="D2339" s="5"/>
      <c r="E2339" s="10"/>
      <c r="F2339" s="8"/>
      <c r="G2339" s="10"/>
      <c r="H2339" s="8"/>
    </row>
    <row r="2340" spans="1:8" ht="12.75">
      <c r="A2340" s="2"/>
      <c r="C2340" s="2"/>
      <c r="D2340" s="5"/>
      <c r="E2340" s="10"/>
      <c r="F2340" s="8"/>
      <c r="G2340" s="10"/>
      <c r="H2340" s="8"/>
    </row>
    <row r="2341" spans="1:8" ht="12.75">
      <c r="A2341" s="2"/>
      <c r="C2341" s="2"/>
      <c r="D2341" s="5"/>
      <c r="E2341" s="10"/>
      <c r="F2341" s="8"/>
      <c r="G2341" s="10"/>
      <c r="H2341" s="8"/>
    </row>
    <row r="2342" spans="1:8" ht="12.75">
      <c r="A2342" s="2"/>
      <c r="C2342" s="2"/>
      <c r="D2342" s="5"/>
      <c r="E2342" s="10"/>
      <c r="F2342" s="8"/>
      <c r="G2342" s="10"/>
      <c r="H2342" s="8"/>
    </row>
    <row r="2343" spans="1:8" ht="12.75">
      <c r="A2343" s="2"/>
      <c r="C2343" s="2"/>
      <c r="D2343" s="5"/>
      <c r="E2343" s="10"/>
      <c r="F2343" s="8"/>
      <c r="G2343" s="10"/>
      <c r="H2343" s="8"/>
    </row>
    <row r="2344" spans="1:8" ht="12.75">
      <c r="A2344" s="2"/>
      <c r="C2344" s="2"/>
      <c r="D2344" s="5"/>
      <c r="E2344" s="10"/>
      <c r="F2344" s="8"/>
      <c r="G2344" s="10"/>
      <c r="H2344" s="8"/>
    </row>
    <row r="2345" spans="1:8" ht="12.75">
      <c r="A2345" s="2"/>
      <c r="C2345" s="2"/>
      <c r="D2345" s="5"/>
      <c r="E2345" s="10"/>
      <c r="F2345" s="8"/>
      <c r="G2345" s="10"/>
      <c r="H2345" s="8"/>
    </row>
    <row r="2346" spans="1:8" ht="12.75">
      <c r="A2346" s="2"/>
      <c r="C2346" s="2"/>
      <c r="D2346" s="5"/>
      <c r="E2346" s="10"/>
      <c r="F2346" s="8"/>
      <c r="G2346" s="10"/>
      <c r="H2346" s="8"/>
    </row>
    <row r="2347" spans="1:8" ht="12.75">
      <c r="A2347" s="2"/>
      <c r="C2347" s="2"/>
      <c r="D2347" s="5"/>
      <c r="E2347" s="10"/>
      <c r="F2347" s="8"/>
      <c r="G2347" s="10"/>
      <c r="H2347" s="8"/>
    </row>
    <row r="2348" spans="1:26" ht="12.75">
      <c r="A2348" s="2">
        <v>12</v>
      </c>
      <c r="B2348" s="11">
        <v>8</v>
      </c>
      <c r="C2348" s="2">
        <v>223</v>
      </c>
      <c r="D2348" s="5">
        <v>240</v>
      </c>
      <c r="E2348" s="10">
        <v>366</v>
      </c>
      <c r="F2348" s="8">
        <v>258</v>
      </c>
      <c r="G2348" s="10">
        <v>284</v>
      </c>
      <c r="H2348" s="8">
        <v>236</v>
      </c>
      <c r="I2348" s="11"/>
      <c r="J2348" s="11"/>
      <c r="K2348" s="11"/>
      <c r="L2348" s="11"/>
      <c r="M2348" s="11"/>
      <c r="N2348" s="11"/>
      <c r="O2348" s="11"/>
      <c r="P2348" s="11">
        <v>6</v>
      </c>
      <c r="Q2348" s="11"/>
      <c r="R2348" s="11">
        <v>8</v>
      </c>
      <c r="S2348" s="11"/>
      <c r="T2348" s="11">
        <v>6</v>
      </c>
      <c r="Z2348" s="11"/>
    </row>
    <row r="2349" spans="1:8" ht="12.75">
      <c r="A2349" s="2"/>
      <c r="C2349" s="2"/>
      <c r="D2349" s="5"/>
      <c r="E2349" s="10"/>
      <c r="F2349" s="8"/>
      <c r="G2349" s="10"/>
      <c r="H2349" s="8"/>
    </row>
    <row r="2350" spans="1:26" ht="12.75">
      <c r="A2350" s="2">
        <v>2</v>
      </c>
      <c r="B2350" s="11">
        <v>2</v>
      </c>
      <c r="C2350" s="2">
        <v>411</v>
      </c>
      <c r="D2350" s="5">
        <v>269</v>
      </c>
      <c r="E2350" s="10">
        <v>415</v>
      </c>
      <c r="F2350" s="8">
        <v>268</v>
      </c>
      <c r="G2350" s="10">
        <v>252</v>
      </c>
      <c r="H2350" s="8">
        <v>184</v>
      </c>
      <c r="I2350" s="11">
        <v>1</v>
      </c>
      <c r="J2350" s="11"/>
      <c r="K2350" s="11"/>
      <c r="L2350" s="11"/>
      <c r="M2350" s="11"/>
      <c r="N2350" s="11"/>
      <c r="O2350" s="11"/>
      <c r="P2350" s="11">
        <v>1</v>
      </c>
      <c r="Q2350" s="11"/>
      <c r="R2350" s="11">
        <v>2</v>
      </c>
      <c r="S2350" s="11"/>
      <c r="T2350" s="11">
        <v>1</v>
      </c>
      <c r="Z2350" s="11"/>
    </row>
    <row r="2351" spans="1:26" ht="12.75">
      <c r="A2351" s="2">
        <v>1</v>
      </c>
      <c r="B2351" s="11">
        <v>1</v>
      </c>
      <c r="C2351" s="2">
        <v>53</v>
      </c>
      <c r="D2351" s="5">
        <v>38</v>
      </c>
      <c r="E2351" s="10">
        <v>269</v>
      </c>
      <c r="F2351" s="8">
        <v>290</v>
      </c>
      <c r="G2351" s="10">
        <v>178</v>
      </c>
      <c r="H2351" s="8">
        <v>195</v>
      </c>
      <c r="I2351" s="11">
        <v>1</v>
      </c>
      <c r="J2351" s="11">
        <v>3</v>
      </c>
      <c r="K2351" s="11"/>
      <c r="L2351" s="11">
        <v>3</v>
      </c>
      <c r="M2351" s="11">
        <v>1</v>
      </c>
      <c r="N2351" s="11">
        <v>10</v>
      </c>
      <c r="O2351" s="11">
        <v>13</v>
      </c>
      <c r="P2351" s="11">
        <v>1</v>
      </c>
      <c r="Q2351" s="11">
        <v>1</v>
      </c>
      <c r="R2351" s="11">
        <v>1</v>
      </c>
      <c r="S2351" s="11">
        <v>13</v>
      </c>
      <c r="T2351" s="11">
        <v>1</v>
      </c>
      <c r="Z2351" s="11"/>
    </row>
    <row r="2352" spans="1:8" ht="12.75">
      <c r="A2352" s="2"/>
      <c r="C2352" s="2"/>
      <c r="D2352" s="5"/>
      <c r="E2352" s="10"/>
      <c r="F2352" s="8"/>
      <c r="G2352" s="10"/>
      <c r="H2352" s="8"/>
    </row>
    <row r="2353" spans="1:8" ht="12.75">
      <c r="A2353" s="2"/>
      <c r="C2353" s="2"/>
      <c r="D2353" s="5"/>
      <c r="E2353" s="10"/>
      <c r="F2353" s="8"/>
      <c r="G2353" s="10"/>
      <c r="H2353" s="8"/>
    </row>
    <row r="2354" spans="1:8" ht="12.75">
      <c r="A2354" s="2"/>
      <c r="C2354" s="2"/>
      <c r="D2354" s="5"/>
      <c r="E2354" s="10"/>
      <c r="F2354" s="8"/>
      <c r="G2354" s="10"/>
      <c r="H2354" s="8"/>
    </row>
    <row r="2355" spans="1:8" ht="12.75">
      <c r="A2355" s="2"/>
      <c r="C2355" s="2"/>
      <c r="D2355" s="5"/>
      <c r="E2355" s="10"/>
      <c r="F2355" s="8"/>
      <c r="G2355" s="10"/>
      <c r="H2355" s="8"/>
    </row>
    <row r="2356" spans="1:8" ht="12.75">
      <c r="A2356" s="2"/>
      <c r="C2356" s="2"/>
      <c r="D2356" s="5"/>
      <c r="E2356" s="10"/>
      <c r="F2356" s="8"/>
      <c r="G2356" s="10"/>
      <c r="H2356" s="8"/>
    </row>
    <row r="2357" spans="1:8" ht="12.75">
      <c r="A2357" s="2"/>
      <c r="C2357" s="2"/>
      <c r="D2357" s="5"/>
      <c r="E2357" s="10"/>
      <c r="F2357" s="8"/>
      <c r="G2357" s="10"/>
      <c r="H2357" s="8"/>
    </row>
    <row r="2358" spans="1:26" ht="12.75">
      <c r="A2358" s="2">
        <v>2</v>
      </c>
      <c r="B2358" s="11">
        <v>2</v>
      </c>
      <c r="C2358" s="2">
        <v>126</v>
      </c>
      <c r="D2358" s="5">
        <v>63</v>
      </c>
      <c r="E2358" s="10">
        <v>6</v>
      </c>
      <c r="F2358" s="8">
        <v>258</v>
      </c>
      <c r="G2358" s="10">
        <v>3</v>
      </c>
      <c r="H2358" s="8">
        <v>217</v>
      </c>
      <c r="I2358" s="11">
        <v>2</v>
      </c>
      <c r="J2358" s="11">
        <v>85</v>
      </c>
      <c r="K2358" s="11"/>
      <c r="L2358" s="11">
        <v>1</v>
      </c>
      <c r="M2358" s="11">
        <v>18</v>
      </c>
      <c r="N2358" s="11">
        <v>1</v>
      </c>
      <c r="O2358" s="11">
        <v>28</v>
      </c>
      <c r="P2358" s="11">
        <v>2</v>
      </c>
      <c r="Q2358" s="11">
        <v>14</v>
      </c>
      <c r="R2358" s="11">
        <v>2</v>
      </c>
      <c r="S2358" s="11">
        <v>28</v>
      </c>
      <c r="T2358" s="11">
        <v>2</v>
      </c>
      <c r="Z2358" s="11"/>
    </row>
    <row r="2359" spans="1:8" ht="12.75">
      <c r="A2359" s="2"/>
      <c r="C2359" s="2"/>
      <c r="D2359" s="5"/>
      <c r="E2359" s="10"/>
      <c r="F2359" s="8"/>
      <c r="G2359" s="10"/>
      <c r="H2359" s="8"/>
    </row>
    <row r="2360" spans="1:8" ht="12.75">
      <c r="A2360" s="2"/>
      <c r="C2360" s="2"/>
      <c r="D2360" s="5"/>
      <c r="E2360" s="10"/>
      <c r="F2360" s="8"/>
      <c r="G2360" s="10"/>
      <c r="H2360" s="8"/>
    </row>
    <row r="2361" spans="1:8" ht="12.75">
      <c r="A2361" s="2"/>
      <c r="C2361" s="2"/>
      <c r="D2361" s="5"/>
      <c r="E2361" s="10"/>
      <c r="F2361" s="8"/>
      <c r="G2361" s="10"/>
      <c r="H2361" s="8"/>
    </row>
    <row r="2362" spans="1:8" ht="12.75">
      <c r="A2362" s="2"/>
      <c r="C2362" s="2"/>
      <c r="D2362" s="5"/>
      <c r="E2362" s="10"/>
      <c r="F2362" s="8"/>
      <c r="G2362" s="10"/>
      <c r="H2362" s="8"/>
    </row>
    <row r="2363" spans="1:8" ht="12.75">
      <c r="A2363" s="2"/>
      <c r="C2363" s="2"/>
      <c r="D2363" s="5"/>
      <c r="E2363" s="10"/>
      <c r="F2363" s="8"/>
      <c r="G2363" s="10"/>
      <c r="H2363" s="8"/>
    </row>
    <row r="2364" spans="1:8" ht="12.75">
      <c r="A2364" s="2"/>
      <c r="C2364" s="2"/>
      <c r="D2364" s="5"/>
      <c r="E2364" s="10"/>
      <c r="F2364" s="8"/>
      <c r="G2364" s="10"/>
      <c r="H2364" s="8"/>
    </row>
    <row r="2365" spans="1:8" ht="12.75">
      <c r="A2365" s="2"/>
      <c r="C2365" s="2"/>
      <c r="D2365" s="5"/>
      <c r="E2365" s="10"/>
      <c r="F2365" s="8"/>
      <c r="G2365" s="10"/>
      <c r="H2365" s="8"/>
    </row>
    <row r="2366" spans="1:8" ht="12.75">
      <c r="A2366" s="2"/>
      <c r="C2366" s="2"/>
      <c r="D2366" s="5"/>
      <c r="E2366" s="10"/>
      <c r="F2366" s="8"/>
      <c r="G2366" s="10"/>
      <c r="H2366" s="8"/>
    </row>
    <row r="2367" spans="1:8" ht="12.75">
      <c r="A2367" s="2"/>
      <c r="C2367" s="2"/>
      <c r="D2367" s="5"/>
      <c r="E2367" s="10"/>
      <c r="F2367" s="8"/>
      <c r="G2367" s="10"/>
      <c r="H2367" s="8"/>
    </row>
    <row r="2368" spans="1:8" ht="12.75">
      <c r="A2368" s="2"/>
      <c r="C2368" s="2"/>
      <c r="D2368" s="5"/>
      <c r="E2368" s="10"/>
      <c r="F2368" s="8"/>
      <c r="G2368" s="10"/>
      <c r="H2368" s="8"/>
    </row>
    <row r="2369" spans="1:8" ht="12.75">
      <c r="A2369" s="2"/>
      <c r="C2369" s="2"/>
      <c r="D2369" s="5"/>
      <c r="E2369" s="10"/>
      <c r="F2369" s="8"/>
      <c r="G2369" s="10"/>
      <c r="H2369" s="8"/>
    </row>
    <row r="2370" spans="1:8" ht="12.75">
      <c r="A2370" s="2"/>
      <c r="C2370" s="2"/>
      <c r="D2370" s="5"/>
      <c r="E2370" s="10"/>
      <c r="F2370" s="8"/>
      <c r="G2370" s="10"/>
      <c r="H2370" s="8"/>
    </row>
    <row r="2371" spans="1:8" ht="12.75">
      <c r="A2371" s="2"/>
      <c r="C2371" s="2"/>
      <c r="D2371" s="5"/>
      <c r="E2371" s="10"/>
      <c r="F2371" s="8"/>
      <c r="G2371" s="10"/>
      <c r="H2371" s="8"/>
    </row>
    <row r="2372" spans="1:26" ht="12.75">
      <c r="A2372" s="2">
        <v>1</v>
      </c>
      <c r="B2372" s="11">
        <v>1</v>
      </c>
      <c r="C2372" s="2">
        <v>1</v>
      </c>
      <c r="D2372" s="5">
        <v>1</v>
      </c>
      <c r="E2372" s="10">
        <v>22</v>
      </c>
      <c r="F2372" s="8">
        <v>2</v>
      </c>
      <c r="G2372" s="10">
        <v>10</v>
      </c>
      <c r="H2372" s="8">
        <v>29</v>
      </c>
      <c r="I2372" s="11">
        <v>1</v>
      </c>
      <c r="J2372" s="11">
        <v>3</v>
      </c>
      <c r="K2372" s="11">
        <v>1</v>
      </c>
      <c r="L2372" s="11">
        <v>3</v>
      </c>
      <c r="M2372" s="11">
        <v>1</v>
      </c>
      <c r="N2372" s="11">
        <v>10</v>
      </c>
      <c r="O2372" s="11">
        <v>1</v>
      </c>
      <c r="P2372" s="11">
        <v>1</v>
      </c>
      <c r="Q2372" s="11">
        <v>2</v>
      </c>
      <c r="R2372" s="11">
        <v>2</v>
      </c>
      <c r="S2372" s="11">
        <v>1</v>
      </c>
      <c r="T2372" s="11">
        <v>9</v>
      </c>
      <c r="Z2372" s="11"/>
    </row>
    <row r="2373" spans="1:8" ht="12.75">
      <c r="A2373" s="2"/>
      <c r="C2373" s="2"/>
      <c r="D2373" s="5"/>
      <c r="E2373" s="10"/>
      <c r="F2373" s="8"/>
      <c r="G2373" s="10"/>
      <c r="H2373" s="8"/>
    </row>
    <row r="2374" spans="1:8" ht="12.75">
      <c r="A2374" s="2"/>
      <c r="C2374" s="2"/>
      <c r="D2374" s="5"/>
      <c r="E2374" s="10"/>
      <c r="F2374" s="8"/>
      <c r="G2374" s="10"/>
      <c r="H2374" s="8"/>
    </row>
    <row r="2375" spans="1:8" ht="12.75">
      <c r="A2375" s="2"/>
      <c r="C2375" s="2"/>
      <c r="D2375" s="5"/>
      <c r="E2375" s="10"/>
      <c r="F2375" s="8"/>
      <c r="G2375" s="10"/>
      <c r="H2375" s="8"/>
    </row>
    <row r="2376" spans="1:8" ht="12.75">
      <c r="A2376" s="2"/>
      <c r="C2376" s="2"/>
      <c r="D2376" s="5"/>
      <c r="E2376" s="10"/>
      <c r="F2376" s="8"/>
      <c r="G2376" s="10"/>
      <c r="H2376" s="8"/>
    </row>
    <row r="2377" spans="1:8" ht="12.75">
      <c r="A2377" s="2"/>
      <c r="C2377" s="2"/>
      <c r="D2377" s="5"/>
      <c r="E2377" s="10"/>
      <c r="F2377" s="8"/>
      <c r="G2377" s="10"/>
      <c r="H2377" s="8"/>
    </row>
    <row r="2378" spans="1:8" ht="12.75">
      <c r="A2378" s="2"/>
      <c r="C2378" s="2"/>
      <c r="D2378" s="5"/>
      <c r="E2378" s="10"/>
      <c r="F2378" s="8"/>
      <c r="G2378" s="10"/>
      <c r="H2378" s="8"/>
    </row>
    <row r="2379" spans="1:8" ht="12.75">
      <c r="A2379" s="2"/>
      <c r="C2379" s="2"/>
      <c r="D2379" s="5"/>
      <c r="E2379" s="10"/>
      <c r="F2379" s="8"/>
      <c r="G2379" s="10"/>
      <c r="H2379" s="8"/>
    </row>
    <row r="2380" spans="1:8" ht="12.75">
      <c r="A2380" s="2"/>
      <c r="C2380" s="2"/>
      <c r="D2380" s="5"/>
      <c r="E2380" s="10"/>
      <c r="F2380" s="8"/>
      <c r="G2380" s="10"/>
      <c r="H2380" s="8"/>
    </row>
    <row r="2381" spans="1:8" ht="12.75">
      <c r="A2381" s="2"/>
      <c r="C2381" s="2"/>
      <c r="D2381" s="5"/>
      <c r="E2381" s="10"/>
      <c r="F2381" s="8"/>
      <c r="G2381" s="10"/>
      <c r="H2381" s="8"/>
    </row>
    <row r="2382" spans="1:8" ht="12.75">
      <c r="A2382" s="2"/>
      <c r="C2382" s="2"/>
      <c r="D2382" s="5"/>
      <c r="E2382" s="10"/>
      <c r="F2382" s="8"/>
      <c r="G2382" s="10"/>
      <c r="H2382" s="8"/>
    </row>
    <row r="2383" spans="1:8" ht="12.75">
      <c r="A2383" s="2"/>
      <c r="C2383" s="3"/>
      <c r="D2383" s="5"/>
      <c r="E2383" s="10"/>
      <c r="F2383" s="8"/>
      <c r="G2383" s="10"/>
      <c r="H2383" s="8"/>
    </row>
    <row r="2384" spans="1:8" ht="12.75">
      <c r="A2384" s="2"/>
      <c r="C2384" s="2"/>
      <c r="D2384" s="5"/>
      <c r="E2384" s="10"/>
      <c r="F2384" s="8"/>
      <c r="G2384" s="10"/>
      <c r="H2384" s="8"/>
    </row>
    <row r="2385" spans="1:7" ht="12.75">
      <c r="A2385" s="2"/>
      <c r="C2385" s="2"/>
      <c r="D2385" s="5"/>
      <c r="E2385" s="10"/>
      <c r="G2385" s="10"/>
    </row>
    <row r="2386" spans="1:7" ht="12.75">
      <c r="A2386" s="3"/>
      <c r="C2386" s="2"/>
      <c r="D2386" s="5"/>
      <c r="E2386" s="10"/>
      <c r="G2386" s="10"/>
    </row>
    <row r="2387" spans="1:7" ht="12.75">
      <c r="A2387" s="2"/>
      <c r="C2387" s="2"/>
      <c r="D2387" s="5"/>
      <c r="E2387" s="10"/>
      <c r="G2387" s="10"/>
    </row>
    <row r="2388" spans="1:7" ht="12.75">
      <c r="A2388" s="2"/>
      <c r="C2388" s="2"/>
      <c r="D2388" s="5"/>
      <c r="E2388" s="10"/>
      <c r="G2388" s="10"/>
    </row>
    <row r="2389" spans="1:7" ht="12.75">
      <c r="A2389" s="2"/>
      <c r="C2389" s="2"/>
      <c r="D2389" s="5"/>
      <c r="E2389" s="10"/>
      <c r="G2389" s="10"/>
    </row>
    <row r="2390" spans="1:7" ht="12.75">
      <c r="A2390" s="2"/>
      <c r="C2390" s="3"/>
      <c r="D2390" s="5"/>
      <c r="E2390" s="10"/>
      <c r="G2390" s="10"/>
    </row>
    <row r="2391" spans="1:7" ht="12.75">
      <c r="A2391" s="2"/>
      <c r="C2391" s="2"/>
      <c r="D2391" s="5"/>
      <c r="E2391" s="10"/>
      <c r="G2391" s="10"/>
    </row>
    <row r="2392" spans="1:7" ht="12.75">
      <c r="A2392" s="2"/>
      <c r="C2392" s="2"/>
      <c r="D2392" s="5"/>
      <c r="E2392" s="10"/>
      <c r="G2392" s="10"/>
    </row>
    <row r="2393" spans="1:7" ht="12.75">
      <c r="A2393" s="3"/>
      <c r="C2393" s="2"/>
      <c r="D2393" s="5"/>
      <c r="E2393" s="10"/>
      <c r="G2393" s="10"/>
    </row>
    <row r="2394" spans="1:7" ht="12.75">
      <c r="A2394" s="2"/>
      <c r="C2394" s="2"/>
      <c r="D2394" s="5"/>
      <c r="E2394" s="10"/>
      <c r="G2394" s="10"/>
    </row>
    <row r="2395" spans="1:7" ht="12.75">
      <c r="A2395" s="2"/>
      <c r="C2395" s="2"/>
      <c r="D2395" s="5"/>
      <c r="E2395" s="10"/>
      <c r="G2395" s="10"/>
    </row>
    <row r="2396" spans="1:7" ht="12.75">
      <c r="A2396" s="2"/>
      <c r="C2396" s="2"/>
      <c r="D2396" s="5"/>
      <c r="E2396" s="10"/>
      <c r="G2396" s="10"/>
    </row>
    <row r="2397" spans="1:7" ht="12.75">
      <c r="A2397" s="2"/>
      <c r="C2397" s="2"/>
      <c r="D2397" s="5"/>
      <c r="E2397" s="10"/>
      <c r="G2397" s="10"/>
    </row>
    <row r="2398" spans="1:7" ht="12.75">
      <c r="A2398" s="2"/>
      <c r="C2398" s="2"/>
      <c r="D2398" s="5"/>
      <c r="E2398" s="10"/>
      <c r="G2398" s="10"/>
    </row>
    <row r="2399" spans="1:7" ht="12.75">
      <c r="A2399" s="2"/>
      <c r="C2399" s="2"/>
      <c r="D2399" s="5"/>
      <c r="E2399" s="10"/>
      <c r="G2399" s="10"/>
    </row>
    <row r="2400" spans="1:7" ht="12.75">
      <c r="A2400" s="2"/>
      <c r="C2400" s="2"/>
      <c r="D2400" s="5"/>
      <c r="E2400" s="10"/>
      <c r="G2400" s="10"/>
    </row>
    <row r="2401" spans="5:7" ht="12.75">
      <c r="E2401" s="10"/>
      <c r="G2401" s="10"/>
    </row>
    <row r="2402" spans="5:7" ht="12.75">
      <c r="E2402" s="10"/>
      <c r="G2402" s="10"/>
    </row>
    <row r="2403" spans="5:7" ht="12.75">
      <c r="E2403" s="10"/>
      <c r="G2403" s="10"/>
    </row>
    <row r="2404" spans="5:7" ht="12.75">
      <c r="E2404" s="10"/>
      <c r="G2404" s="10"/>
    </row>
    <row r="2405" spans="5:7" ht="12.75">
      <c r="E2405" s="10"/>
      <c r="G2405" s="10"/>
    </row>
    <row r="2406" spans="5:7" ht="12.75">
      <c r="E2406" s="10"/>
      <c r="G2406" s="10"/>
    </row>
    <row r="2407" spans="5:7" ht="12.75">
      <c r="E2407" s="10"/>
      <c r="G2407" s="10"/>
    </row>
    <row r="2408" spans="5:7" ht="12.75">
      <c r="E2408" s="10"/>
      <c r="G2408" s="10"/>
    </row>
    <row r="2409" spans="5:7" ht="12.75">
      <c r="E2409" s="10"/>
      <c r="G2409" s="10"/>
    </row>
    <row r="2410" spans="5:7" ht="12.75">
      <c r="E2410" s="10"/>
      <c r="G2410" s="10"/>
    </row>
    <row r="2411" spans="5:7" ht="12.75">
      <c r="E2411" s="10"/>
      <c r="G2411" s="10"/>
    </row>
    <row r="2412" spans="5:7" ht="12.75">
      <c r="E2412" s="10"/>
      <c r="G2412" s="10"/>
    </row>
    <row r="2413" spans="5:7" ht="12.75">
      <c r="E2413" s="10"/>
      <c r="G2413" s="10"/>
    </row>
    <row r="2414" spans="5:7" ht="12.75">
      <c r="E2414" s="10"/>
      <c r="G2414" s="10"/>
    </row>
    <row r="2415" spans="5:7" ht="12.75">
      <c r="E2415" s="10"/>
      <c r="G2415" s="10"/>
    </row>
    <row r="2416" spans="5:7" ht="12.75">
      <c r="E2416" s="10"/>
      <c r="G2416" s="10"/>
    </row>
    <row r="2417" spans="5:8" ht="12.75">
      <c r="E2417" s="10"/>
      <c r="F2417" s="8"/>
      <c r="G2417" s="10"/>
      <c r="H2417" s="8"/>
    </row>
    <row r="2418" spans="5:8" ht="12.75">
      <c r="E2418" s="10"/>
      <c r="F2418" s="8"/>
      <c r="G2418" s="10"/>
      <c r="H2418" s="8"/>
    </row>
    <row r="2419" spans="5:8" ht="12.75">
      <c r="E2419" s="10"/>
      <c r="F2419" s="8"/>
      <c r="G2419" s="10"/>
      <c r="H2419" s="8"/>
    </row>
    <row r="2420" spans="5:8" ht="12.75">
      <c r="E2420" s="10"/>
      <c r="F2420" s="8"/>
      <c r="G2420" s="10"/>
      <c r="H2420" s="8"/>
    </row>
    <row r="2421" spans="5:8" ht="12.75">
      <c r="E2421" s="10"/>
      <c r="F2421" s="8"/>
      <c r="G2421" s="10"/>
      <c r="H2421" s="8"/>
    </row>
    <row r="2422" spans="5:8" ht="12.75">
      <c r="E2422" s="10"/>
      <c r="F2422" s="8"/>
      <c r="G2422" s="10"/>
      <c r="H2422" s="8"/>
    </row>
    <row r="2423" spans="5:8" ht="12.75">
      <c r="E2423" s="10"/>
      <c r="F2423" s="8"/>
      <c r="G2423" s="10"/>
      <c r="H2423" s="8"/>
    </row>
    <row r="2424" spans="5:8" ht="12.75">
      <c r="E2424" s="10"/>
      <c r="F2424" s="8"/>
      <c r="G2424" s="10"/>
      <c r="H2424" s="8"/>
    </row>
    <row r="2425" spans="5:8" ht="12.75">
      <c r="E2425" s="10"/>
      <c r="F2425" s="8"/>
      <c r="G2425" s="10"/>
      <c r="H2425" s="8"/>
    </row>
    <row r="2426" spans="5:8" ht="12.75">
      <c r="E2426" s="10"/>
      <c r="F2426" s="8"/>
      <c r="G2426" s="10"/>
      <c r="H2426" s="8"/>
    </row>
    <row r="2427" spans="5:8" ht="12.75">
      <c r="E2427" s="10"/>
      <c r="F2427" s="8"/>
      <c r="G2427" s="10"/>
      <c r="H2427" s="8"/>
    </row>
    <row r="2428" spans="5:8" ht="12.75">
      <c r="E2428" s="10"/>
      <c r="F2428" s="8"/>
      <c r="G2428" s="10"/>
      <c r="H2428" s="8"/>
    </row>
    <row r="2429" spans="5:8" ht="12.75">
      <c r="E2429" s="10"/>
      <c r="F2429" s="8"/>
      <c r="G2429" s="10"/>
      <c r="H2429" s="8"/>
    </row>
    <row r="2430" spans="5:8" ht="12.75">
      <c r="E2430" s="10"/>
      <c r="F2430" s="8"/>
      <c r="G2430" s="10"/>
      <c r="H2430" s="8"/>
    </row>
    <row r="2431" spans="5:8" ht="12.75">
      <c r="E2431" s="10"/>
      <c r="F2431" s="8"/>
      <c r="G2431" s="10"/>
      <c r="H2431" s="8"/>
    </row>
    <row r="2432" spans="5:8" ht="12.75">
      <c r="E2432" s="10"/>
      <c r="F2432" s="8"/>
      <c r="G2432" s="10"/>
      <c r="H2432" s="8"/>
    </row>
    <row r="2433" spans="1:8" ht="12.75">
      <c r="A2433" s="2"/>
      <c r="C2433" s="2"/>
      <c r="D2433" s="5"/>
      <c r="E2433" s="10"/>
      <c r="F2433" s="8"/>
      <c r="G2433" s="10"/>
      <c r="H2433" s="8"/>
    </row>
    <row r="2434" spans="1:8" ht="12.75">
      <c r="A2434" s="2"/>
      <c r="C2434" s="2"/>
      <c r="D2434" s="5"/>
      <c r="E2434" s="10"/>
      <c r="F2434" s="8"/>
      <c r="G2434" s="10"/>
      <c r="H2434" s="8"/>
    </row>
    <row r="2435" spans="1:8" ht="12.75">
      <c r="A2435" s="2"/>
      <c r="C2435" s="2"/>
      <c r="D2435" s="5"/>
      <c r="E2435" s="10"/>
      <c r="F2435" s="8"/>
      <c r="G2435" s="10"/>
      <c r="H2435" s="8"/>
    </row>
    <row r="2436" spans="1:8" ht="12.75">
      <c r="A2436" s="2"/>
      <c r="C2436" s="2"/>
      <c r="D2436" s="5"/>
      <c r="E2436" s="10"/>
      <c r="F2436" s="8"/>
      <c r="G2436" s="10"/>
      <c r="H2436" s="8"/>
    </row>
    <row r="2437" spans="1:8" ht="12.75">
      <c r="A2437" s="2"/>
      <c r="C2437" s="2"/>
      <c r="D2437" s="5"/>
      <c r="E2437" s="10"/>
      <c r="F2437" s="8"/>
      <c r="G2437" s="10"/>
      <c r="H2437" s="8"/>
    </row>
    <row r="2438" spans="1:8" ht="12.75">
      <c r="A2438" s="2"/>
      <c r="C2438" s="2"/>
      <c r="D2438" s="5"/>
      <c r="E2438" s="10"/>
      <c r="F2438" s="8"/>
      <c r="G2438" s="10"/>
      <c r="H2438" s="8"/>
    </row>
    <row r="2439" spans="1:8" ht="12.75">
      <c r="A2439" s="2"/>
      <c r="C2439" s="2"/>
      <c r="D2439" s="5"/>
      <c r="E2439" s="10"/>
      <c r="F2439" s="8"/>
      <c r="G2439" s="10"/>
      <c r="H2439" s="8"/>
    </row>
    <row r="2440" spans="1:8" ht="12.75">
      <c r="A2440" s="2"/>
      <c r="C2440" s="2"/>
      <c r="D2440" s="5"/>
      <c r="E2440" s="10"/>
      <c r="F2440" s="8"/>
      <c r="G2440" s="10"/>
      <c r="H2440" s="8"/>
    </row>
    <row r="2441" spans="1:8" ht="12.75">
      <c r="A2441" s="2"/>
      <c r="C2441" s="2"/>
      <c r="D2441" s="5"/>
      <c r="E2441" s="10"/>
      <c r="F2441" s="8"/>
      <c r="G2441" s="10"/>
      <c r="H2441" s="8"/>
    </row>
    <row r="2442" spans="1:8" ht="12.75">
      <c r="A2442" s="2"/>
      <c r="C2442" s="2"/>
      <c r="D2442" s="5"/>
      <c r="E2442" s="10"/>
      <c r="F2442" s="8"/>
      <c r="G2442" s="10"/>
      <c r="H2442" s="8"/>
    </row>
    <row r="2443" spans="1:26" ht="12.75">
      <c r="A2443" s="2">
        <v>1</v>
      </c>
      <c r="B2443" s="11">
        <v>1</v>
      </c>
      <c r="C2443" s="2">
        <v>1</v>
      </c>
      <c r="D2443" s="5">
        <v>1</v>
      </c>
      <c r="E2443" s="10">
        <v>23</v>
      </c>
      <c r="F2443" s="8">
        <v>2</v>
      </c>
      <c r="G2443" s="10">
        <v>10</v>
      </c>
      <c r="H2443" s="8">
        <v>29</v>
      </c>
      <c r="I2443" s="11">
        <v>1</v>
      </c>
      <c r="J2443" s="11">
        <v>1</v>
      </c>
      <c r="K2443" s="11">
        <v>1</v>
      </c>
      <c r="L2443" s="11">
        <v>1</v>
      </c>
      <c r="M2443" s="11">
        <v>1</v>
      </c>
      <c r="N2443" s="11">
        <v>31</v>
      </c>
      <c r="O2443" s="11">
        <v>1</v>
      </c>
      <c r="P2443" s="11">
        <v>1</v>
      </c>
      <c r="Q2443" s="11">
        <v>8</v>
      </c>
      <c r="R2443" s="11">
        <v>1</v>
      </c>
      <c r="S2443" s="11">
        <v>1</v>
      </c>
      <c r="T2443" s="11">
        <v>1</v>
      </c>
      <c r="Z2443" s="11"/>
    </row>
    <row r="2444" spans="1:8" ht="12.75">
      <c r="A2444" s="2"/>
      <c r="C2444" s="2"/>
      <c r="D2444" s="5"/>
      <c r="E2444" s="10"/>
      <c r="F2444" s="8"/>
      <c r="G2444" s="10"/>
      <c r="H2444" s="8"/>
    </row>
    <row r="2445" spans="1:8" ht="12.75">
      <c r="A2445" s="2"/>
      <c r="C2445" s="2"/>
      <c r="D2445" s="5"/>
      <c r="E2445" s="10"/>
      <c r="F2445" s="8"/>
      <c r="G2445" s="10"/>
      <c r="H2445" s="8"/>
    </row>
    <row r="2446" spans="1:8" ht="12.75">
      <c r="A2446" s="2"/>
      <c r="C2446" s="2"/>
      <c r="D2446" s="5"/>
      <c r="E2446" s="10"/>
      <c r="F2446" s="8"/>
      <c r="G2446" s="10"/>
      <c r="H2446" s="8"/>
    </row>
    <row r="2447" spans="1:8" ht="12.75">
      <c r="A2447" s="2"/>
      <c r="C2447" s="2"/>
      <c r="D2447" s="5"/>
      <c r="E2447" s="10"/>
      <c r="F2447" s="8"/>
      <c r="G2447" s="10"/>
      <c r="H2447" s="8"/>
    </row>
    <row r="2448" spans="1:8" ht="12.75">
      <c r="A2448" s="2"/>
      <c r="C2448" s="2"/>
      <c r="D2448" s="5"/>
      <c r="E2448" s="10"/>
      <c r="F2448" s="8"/>
      <c r="G2448" s="10"/>
      <c r="H2448" s="8"/>
    </row>
    <row r="2449" spans="1:7" ht="12.75">
      <c r="A2449" s="2"/>
      <c r="C2449" s="2"/>
      <c r="D2449" s="5"/>
      <c r="E2449" s="10"/>
      <c r="G2449" s="10"/>
    </row>
    <row r="2450" spans="1:7" ht="12.75">
      <c r="A2450" s="2"/>
      <c r="C2450" s="2"/>
      <c r="D2450" s="5"/>
      <c r="E2450" s="10"/>
      <c r="G2450" s="10"/>
    </row>
    <row r="2451" spans="1:7" ht="12.75">
      <c r="A2451" s="2"/>
      <c r="C2451" s="3"/>
      <c r="D2451" s="5"/>
      <c r="E2451" s="10"/>
      <c r="G2451" s="10"/>
    </row>
    <row r="2452" spans="1:7" ht="12.75">
      <c r="A2452" s="2"/>
      <c r="C2452" s="2"/>
      <c r="D2452" s="5"/>
      <c r="E2452" s="10"/>
      <c r="G2452" s="10"/>
    </row>
    <row r="2453" spans="1:7" ht="12.75">
      <c r="A2453" s="2"/>
      <c r="C2453" s="2"/>
      <c r="D2453" s="5"/>
      <c r="E2453" s="10"/>
      <c r="G2453" s="10"/>
    </row>
    <row r="2454" spans="1:7" ht="12.75">
      <c r="A2454" s="3"/>
      <c r="C2454" s="2"/>
      <c r="D2454" s="5"/>
      <c r="E2454" s="10"/>
      <c r="G2454" s="10"/>
    </row>
    <row r="2455" spans="1:7" ht="12.75">
      <c r="A2455" s="2"/>
      <c r="C2455" s="2"/>
      <c r="D2455" s="5"/>
      <c r="E2455" s="10"/>
      <c r="G2455" s="10"/>
    </row>
    <row r="2456" spans="1:7" ht="12.75">
      <c r="A2456" s="2"/>
      <c r="C2456" s="2"/>
      <c r="D2456" s="5"/>
      <c r="E2456" s="10"/>
      <c r="G2456" s="10"/>
    </row>
    <row r="2457" spans="1:7" ht="12.75">
      <c r="A2457" s="2"/>
      <c r="C2457" s="2"/>
      <c r="D2457" s="5"/>
      <c r="E2457" s="10"/>
      <c r="G2457" s="10"/>
    </row>
    <row r="2458" spans="1:7" ht="12.75">
      <c r="A2458" s="2"/>
      <c r="C2458" s="2"/>
      <c r="D2458" s="5"/>
      <c r="E2458" s="10"/>
      <c r="G2458" s="10"/>
    </row>
    <row r="2459" spans="1:7" ht="12.75">
      <c r="A2459" s="2"/>
      <c r="C2459" s="2"/>
      <c r="D2459" s="5"/>
      <c r="E2459" s="10"/>
      <c r="G2459" s="10"/>
    </row>
    <row r="2460" spans="1:7" ht="12.75">
      <c r="A2460" s="2"/>
      <c r="C2460" s="2"/>
      <c r="D2460" s="5"/>
      <c r="E2460" s="10"/>
      <c r="G2460" s="10"/>
    </row>
    <row r="2461" spans="1:7" ht="12.75">
      <c r="A2461" s="2"/>
      <c r="C2461" s="2"/>
      <c r="D2461" s="5"/>
      <c r="E2461" s="10"/>
      <c r="G2461" s="10"/>
    </row>
    <row r="2462" spans="1:7" ht="12.75">
      <c r="A2462" s="2"/>
      <c r="C2462" s="2"/>
      <c r="D2462" s="5"/>
      <c r="E2462" s="10"/>
      <c r="G2462" s="10"/>
    </row>
    <row r="2463" spans="1:7" ht="12.75">
      <c r="A2463" s="2"/>
      <c r="C2463" s="2"/>
      <c r="D2463" s="5"/>
      <c r="E2463" s="10"/>
      <c r="G2463" s="10"/>
    </row>
    <row r="2464" spans="1:7" ht="12.75">
      <c r="A2464" s="2"/>
      <c r="C2464" s="2"/>
      <c r="D2464" s="5"/>
      <c r="E2464" s="10"/>
      <c r="G2464" s="10"/>
    </row>
    <row r="2465" spans="3:7" ht="12.75">
      <c r="C2465" s="2"/>
      <c r="D2465" s="5"/>
      <c r="E2465" s="10"/>
      <c r="G2465" s="10"/>
    </row>
    <row r="2466" spans="3:7" ht="12.75">
      <c r="C2466" s="2"/>
      <c r="D2466" s="5"/>
      <c r="E2466" s="10"/>
      <c r="G2466" s="10"/>
    </row>
    <row r="2467" spans="3:7" ht="12.75">
      <c r="C2467" s="2"/>
      <c r="D2467" s="5"/>
      <c r="E2467" s="10"/>
      <c r="G2467" s="10"/>
    </row>
    <row r="2468" spans="3:7" ht="12.75">
      <c r="C2468" s="2"/>
      <c r="D2468" s="5"/>
      <c r="E2468" s="10"/>
      <c r="G2468" s="10"/>
    </row>
    <row r="2469" spans="3:7" ht="12.75">
      <c r="C2469" s="2"/>
      <c r="D2469" s="5"/>
      <c r="E2469" s="10"/>
      <c r="G2469" s="10"/>
    </row>
    <row r="2470" spans="3:7" ht="12.75">
      <c r="C2470" s="2"/>
      <c r="D2470" s="5"/>
      <c r="E2470" s="10"/>
      <c r="G2470" s="10"/>
    </row>
    <row r="2471" spans="3:7" ht="12.75">
      <c r="C2471" s="2"/>
      <c r="D2471" s="5"/>
      <c r="E2471" s="10"/>
      <c r="G2471" s="10"/>
    </row>
    <row r="2472" spans="3:7" ht="12.75">
      <c r="C2472" s="2"/>
      <c r="D2472" s="5"/>
      <c r="E2472" s="10"/>
      <c r="G2472" s="10"/>
    </row>
    <row r="2473" spans="3:7" ht="12.75">
      <c r="C2473" s="2"/>
      <c r="D2473" s="5"/>
      <c r="E2473" s="10"/>
      <c r="G2473" s="10"/>
    </row>
    <row r="2474" spans="3:7" ht="12.75">
      <c r="C2474" s="2"/>
      <c r="D2474" s="5"/>
      <c r="E2474" s="10"/>
      <c r="G2474" s="10"/>
    </row>
    <row r="2475" spans="3:7" ht="12.75">
      <c r="C2475" s="2"/>
      <c r="D2475" s="5"/>
      <c r="E2475" s="10"/>
      <c r="G2475" s="10"/>
    </row>
    <row r="2476" spans="3:7" ht="12.75">
      <c r="C2476" s="3"/>
      <c r="D2476" s="5"/>
      <c r="E2476" s="10"/>
      <c r="G2476" s="10"/>
    </row>
    <row r="2477" spans="3:7" ht="12.75">
      <c r="C2477" s="2"/>
      <c r="D2477" s="5"/>
      <c r="E2477" s="10"/>
      <c r="G2477" s="10"/>
    </row>
    <row r="2478" spans="3:7" ht="12.75">
      <c r="C2478" s="2"/>
      <c r="D2478" s="5"/>
      <c r="E2478" s="10"/>
      <c r="G2478" s="10"/>
    </row>
    <row r="2479" spans="3:7" ht="12.75">
      <c r="C2479" s="2"/>
      <c r="D2479" s="5"/>
      <c r="E2479" s="10"/>
      <c r="G2479" s="10"/>
    </row>
    <row r="2480" spans="3:7" ht="12.75">
      <c r="C2480" s="2"/>
      <c r="D2480" s="5"/>
      <c r="E2480" s="10"/>
      <c r="G2480" s="10"/>
    </row>
    <row r="2481" spans="5:7" ht="12.75">
      <c r="E2481" s="10"/>
      <c r="G2481" s="10"/>
    </row>
    <row r="2482" spans="5:7" ht="12.75">
      <c r="E2482" s="10"/>
      <c r="G2482" s="10"/>
    </row>
    <row r="2483" spans="5:7" ht="12.75">
      <c r="E2483" s="10"/>
      <c r="G2483" s="10"/>
    </row>
    <row r="2484" spans="5:7" ht="12.75">
      <c r="E2484" s="10"/>
      <c r="G2484" s="10"/>
    </row>
    <row r="2485" spans="5:7" ht="12.75">
      <c r="E2485" s="10"/>
      <c r="G2485" s="10"/>
    </row>
    <row r="2486" spans="5:7" ht="12.75">
      <c r="E2486" s="10"/>
      <c r="G2486" s="10"/>
    </row>
    <row r="2487" spans="5:7" ht="12.75">
      <c r="E2487" s="10"/>
      <c r="G2487" s="10"/>
    </row>
    <row r="2488" spans="5:7" ht="12.75">
      <c r="E2488" s="10"/>
      <c r="G2488" s="10"/>
    </row>
    <row r="2489" spans="5:7" ht="12.75">
      <c r="E2489" s="10"/>
      <c r="G2489" s="10"/>
    </row>
    <row r="2490" spans="5:7" ht="12.75">
      <c r="E2490" s="10"/>
      <c r="G2490" s="10"/>
    </row>
    <row r="2491" spans="5:7" ht="12.75">
      <c r="E2491" s="10"/>
      <c r="G2491" s="10"/>
    </row>
    <row r="2492" spans="5:7" ht="12.75">
      <c r="E2492" s="10"/>
      <c r="G2492" s="10"/>
    </row>
    <row r="2493" spans="5:7" ht="12.75">
      <c r="E2493" s="10"/>
      <c r="G2493" s="10"/>
    </row>
    <row r="2494" spans="5:7" ht="12.75">
      <c r="E2494" s="10"/>
      <c r="G2494" s="10"/>
    </row>
    <row r="2495" spans="5:7" ht="12.75">
      <c r="E2495" s="10"/>
      <c r="G2495" s="10"/>
    </row>
    <row r="2496" spans="5:7" ht="12.75">
      <c r="E2496" s="10"/>
      <c r="G2496" s="10"/>
    </row>
    <row r="2497" spans="5:8" ht="12.75">
      <c r="E2497" s="10"/>
      <c r="F2497" s="8"/>
      <c r="G2497" s="10"/>
      <c r="H2497" s="8"/>
    </row>
    <row r="2498" spans="5:8" ht="12.75">
      <c r="E2498" s="10"/>
      <c r="F2498" s="8"/>
      <c r="G2498" s="10"/>
      <c r="H2498" s="8"/>
    </row>
    <row r="2499" spans="5:8" ht="12.75">
      <c r="E2499" s="10"/>
      <c r="F2499" s="8"/>
      <c r="G2499" s="10"/>
      <c r="H2499" s="8"/>
    </row>
    <row r="2500" spans="5:8" ht="12.75">
      <c r="E2500" s="10"/>
      <c r="F2500" s="8"/>
      <c r="G2500" s="10"/>
      <c r="H2500" s="8"/>
    </row>
    <row r="2501" spans="5:8" ht="12.75">
      <c r="E2501" s="10"/>
      <c r="F2501" s="8"/>
      <c r="G2501" s="10"/>
      <c r="H2501" s="8"/>
    </row>
    <row r="2502" spans="5:8" ht="12.75">
      <c r="E2502" s="10"/>
      <c r="F2502" s="8"/>
      <c r="G2502" s="10"/>
      <c r="H2502" s="8"/>
    </row>
    <row r="2503" spans="5:8" ht="12.75">
      <c r="E2503" s="10"/>
      <c r="F2503" s="8"/>
      <c r="G2503" s="10"/>
      <c r="H2503" s="8"/>
    </row>
    <row r="2504" spans="5:8" ht="12.75">
      <c r="E2504" s="10"/>
      <c r="F2504" s="8"/>
      <c r="G2504" s="10"/>
      <c r="H2504" s="8"/>
    </row>
    <row r="2505" spans="5:8" ht="12.75">
      <c r="E2505" s="10"/>
      <c r="F2505" s="8"/>
      <c r="G2505" s="10"/>
      <c r="H2505" s="8"/>
    </row>
    <row r="2506" spans="5:8" ht="12.75">
      <c r="E2506" s="10"/>
      <c r="F2506" s="8"/>
      <c r="G2506" s="10"/>
      <c r="H2506" s="8"/>
    </row>
    <row r="2507" spans="5:8" ht="12.75">
      <c r="E2507" s="10"/>
      <c r="F2507" s="8"/>
      <c r="G2507" s="10"/>
      <c r="H2507" s="8"/>
    </row>
    <row r="2508" spans="5:8" ht="12.75">
      <c r="E2508" s="10"/>
      <c r="F2508" s="8"/>
      <c r="G2508" s="10"/>
      <c r="H2508" s="8"/>
    </row>
    <row r="2509" spans="5:8" ht="12.75">
      <c r="E2509" s="10"/>
      <c r="F2509" s="8"/>
      <c r="G2509" s="10"/>
      <c r="H2509" s="8"/>
    </row>
    <row r="2510" spans="5:8" ht="12.75">
      <c r="E2510" s="10"/>
      <c r="F2510" s="8"/>
      <c r="G2510" s="10"/>
      <c r="H2510" s="8"/>
    </row>
    <row r="2511" spans="5:8" ht="12.75">
      <c r="E2511" s="10"/>
      <c r="F2511" s="8"/>
      <c r="G2511" s="10"/>
      <c r="H2511" s="8"/>
    </row>
    <row r="2512" spans="5:8" ht="12.75">
      <c r="E2512" s="10"/>
      <c r="F2512" s="8"/>
      <c r="G2512" s="10"/>
      <c r="H2512" s="8"/>
    </row>
    <row r="2513" spans="1:26" ht="12.75">
      <c r="A2513" s="2">
        <v>252</v>
      </c>
      <c r="B2513" s="11">
        <v>94</v>
      </c>
      <c r="C2513" s="3">
        <v>282</v>
      </c>
      <c r="D2513" s="5">
        <v>145</v>
      </c>
      <c r="E2513" s="10">
        <v>93</v>
      </c>
      <c r="F2513" s="8">
        <v>423</v>
      </c>
      <c r="G2513" s="10">
        <v>69</v>
      </c>
      <c r="H2513" s="8">
        <v>284</v>
      </c>
      <c r="I2513" s="11">
        <v>38</v>
      </c>
      <c r="J2513" s="11"/>
      <c r="K2513" s="11"/>
      <c r="L2513" s="11">
        <v>59</v>
      </c>
      <c r="M2513" s="11">
        <v>122</v>
      </c>
      <c r="N2513" s="11">
        <v>29</v>
      </c>
      <c r="O2513" s="11">
        <v>93</v>
      </c>
      <c r="P2513" s="11">
        <v>65</v>
      </c>
      <c r="Q2513" s="11">
        <v>28</v>
      </c>
      <c r="R2513" s="11"/>
      <c r="S2513" s="11">
        <v>93</v>
      </c>
      <c r="T2513" s="11"/>
      <c r="Z2513" s="11"/>
    </row>
    <row r="2514" spans="1:8" ht="12.75">
      <c r="A2514" s="2"/>
      <c r="C2514" s="2"/>
      <c r="D2514" s="5"/>
      <c r="E2514" s="10"/>
      <c r="F2514" s="8"/>
      <c r="G2514" s="10"/>
      <c r="H2514" s="8"/>
    </row>
    <row r="2515" spans="1:8" ht="12.75">
      <c r="A2515" s="2"/>
      <c r="C2515" s="2"/>
      <c r="D2515" s="5"/>
      <c r="E2515" s="10"/>
      <c r="F2515" s="8"/>
      <c r="G2515" s="10"/>
      <c r="H2515" s="8"/>
    </row>
    <row r="2516" spans="1:8" ht="12.75">
      <c r="A2516" s="2"/>
      <c r="C2516" s="2"/>
      <c r="D2516" s="5"/>
      <c r="E2516" s="10"/>
      <c r="F2516" s="8"/>
      <c r="G2516" s="10"/>
      <c r="H2516" s="8"/>
    </row>
    <row r="2517" spans="1:8" ht="12.75">
      <c r="A2517" s="2"/>
      <c r="C2517" s="2"/>
      <c r="D2517" s="5"/>
      <c r="E2517" s="10"/>
      <c r="F2517" s="8"/>
      <c r="G2517" s="10"/>
      <c r="H2517" s="8"/>
    </row>
    <row r="2518" spans="1:8" ht="12.75">
      <c r="A2518" s="2"/>
      <c r="C2518" s="2"/>
      <c r="D2518" s="5"/>
      <c r="E2518" s="10"/>
      <c r="F2518" s="8"/>
      <c r="G2518" s="10"/>
      <c r="H2518" s="8"/>
    </row>
    <row r="2519" spans="1:8" ht="12.75">
      <c r="A2519" s="2"/>
      <c r="C2519" s="2"/>
      <c r="D2519" s="5"/>
      <c r="E2519" s="10"/>
      <c r="F2519" s="8"/>
      <c r="G2519" s="10"/>
      <c r="H2519" s="8"/>
    </row>
    <row r="2520" spans="1:8" ht="12.75">
      <c r="A2520" s="2"/>
      <c r="C2520" s="3"/>
      <c r="D2520" s="5"/>
      <c r="E2520" s="10"/>
      <c r="F2520" s="8"/>
      <c r="G2520" s="10"/>
      <c r="H2520" s="8"/>
    </row>
    <row r="2521" spans="1:8" ht="12.75">
      <c r="A2521" s="2"/>
      <c r="C2521" s="3"/>
      <c r="D2521" s="5"/>
      <c r="E2521" s="10"/>
      <c r="F2521" s="8"/>
      <c r="G2521" s="10"/>
      <c r="H2521" s="8"/>
    </row>
    <row r="2522" spans="1:8" ht="12.75">
      <c r="A2522" s="2"/>
      <c r="C2522" s="2"/>
      <c r="D2522" s="5"/>
      <c r="E2522" s="10"/>
      <c r="F2522" s="8"/>
      <c r="G2522" s="10"/>
      <c r="H2522" s="8"/>
    </row>
    <row r="2523" spans="1:8" ht="12.75">
      <c r="A2523" s="2"/>
      <c r="C2523" s="2"/>
      <c r="D2523" s="5"/>
      <c r="E2523" s="10"/>
      <c r="F2523" s="8"/>
      <c r="G2523" s="10"/>
      <c r="H2523" s="8"/>
    </row>
    <row r="2524" spans="1:8" ht="12.75">
      <c r="A2524" s="2"/>
      <c r="C2524" s="2"/>
      <c r="D2524" s="5"/>
      <c r="E2524" s="10"/>
      <c r="F2524" s="8"/>
      <c r="G2524" s="10"/>
      <c r="H2524" s="8"/>
    </row>
    <row r="2525" spans="1:8" ht="12.75">
      <c r="A2525" s="2"/>
      <c r="C2525" s="2"/>
      <c r="D2525" s="5"/>
      <c r="E2525" s="10"/>
      <c r="F2525" s="8"/>
      <c r="G2525" s="10"/>
      <c r="H2525" s="8"/>
    </row>
    <row r="2526" spans="1:8" ht="12.75">
      <c r="A2526" s="2"/>
      <c r="C2526" s="2"/>
      <c r="D2526" s="5"/>
      <c r="E2526" s="10"/>
      <c r="F2526" s="8"/>
      <c r="G2526" s="10"/>
      <c r="H2526" s="8"/>
    </row>
    <row r="2527" spans="1:26" ht="12.75">
      <c r="A2527" s="2">
        <v>173</v>
      </c>
      <c r="B2527" s="11">
        <v>152</v>
      </c>
      <c r="C2527" s="3">
        <v>3</v>
      </c>
      <c r="D2527" s="5">
        <v>3</v>
      </c>
      <c r="E2527" s="10">
        <v>487</v>
      </c>
      <c r="F2527" s="8">
        <v>406</v>
      </c>
      <c r="G2527" s="10">
        <v>260</v>
      </c>
      <c r="H2527" s="8">
        <v>204</v>
      </c>
      <c r="I2527" s="11"/>
      <c r="J2527" s="11">
        <v>58</v>
      </c>
      <c r="K2527" s="11"/>
      <c r="L2527" s="11">
        <v>59</v>
      </c>
      <c r="M2527" s="11">
        <v>43</v>
      </c>
      <c r="N2527" s="11"/>
      <c r="O2527" s="11">
        <v>91</v>
      </c>
      <c r="P2527" s="11">
        <v>101</v>
      </c>
      <c r="Q2527" s="11">
        <v>41</v>
      </c>
      <c r="R2527" s="11">
        <v>163</v>
      </c>
      <c r="S2527" s="11">
        <v>91</v>
      </c>
      <c r="T2527" s="11">
        <v>71</v>
      </c>
      <c r="Z2527" s="11"/>
    </row>
    <row r="2528" spans="1:8" ht="12.75">
      <c r="A2528" s="2"/>
      <c r="C2528" s="2"/>
      <c r="D2528" s="5"/>
      <c r="E2528" s="10"/>
      <c r="F2528" s="8"/>
      <c r="G2528" s="10"/>
      <c r="H2528" s="8"/>
    </row>
    <row r="2529" spans="1:8" ht="12.75">
      <c r="A2529" s="2"/>
      <c r="C2529" s="2"/>
      <c r="D2529" s="5"/>
      <c r="E2529" s="10"/>
      <c r="F2529" s="8"/>
      <c r="G2529" s="10"/>
      <c r="H2529" s="8"/>
    </row>
    <row r="2530" spans="1:8" ht="12.75">
      <c r="A2530" s="2"/>
      <c r="C2530" s="3"/>
      <c r="D2530" s="5"/>
      <c r="E2530" s="10"/>
      <c r="F2530" s="8"/>
      <c r="G2530" s="10"/>
      <c r="H2530" s="8"/>
    </row>
    <row r="2531" spans="1:8" ht="12.75">
      <c r="A2531" s="2"/>
      <c r="C2531" s="2"/>
      <c r="D2531" s="5"/>
      <c r="E2531" s="10"/>
      <c r="F2531" s="8"/>
      <c r="G2531" s="10"/>
      <c r="H2531" s="8"/>
    </row>
    <row r="2532" spans="1:8" ht="12.75">
      <c r="A2532" s="2"/>
      <c r="C2532" s="2"/>
      <c r="D2532" s="5"/>
      <c r="E2532" s="10"/>
      <c r="F2532" s="8"/>
      <c r="G2532" s="10"/>
      <c r="H2532" s="8"/>
    </row>
    <row r="2533" spans="1:26" ht="12.75">
      <c r="A2533" s="2">
        <v>162</v>
      </c>
      <c r="B2533" s="11">
        <v>34</v>
      </c>
      <c r="C2533" s="2">
        <v>111</v>
      </c>
      <c r="D2533" s="5">
        <v>121</v>
      </c>
      <c r="E2533" s="10">
        <v>143</v>
      </c>
      <c r="F2533" s="8">
        <v>325</v>
      </c>
      <c r="G2533" s="10">
        <v>112</v>
      </c>
      <c r="H2533" s="8">
        <v>183</v>
      </c>
      <c r="J2533" s="11">
        <v>20</v>
      </c>
      <c r="K2533" s="11">
        <v>17</v>
      </c>
      <c r="L2533" s="11">
        <v>18</v>
      </c>
      <c r="M2533" s="11">
        <v>74</v>
      </c>
      <c r="N2533" s="11">
        <v>71</v>
      </c>
      <c r="O2533" s="11">
        <v>18</v>
      </c>
      <c r="P2533" s="11">
        <v>26</v>
      </c>
      <c r="Q2533" s="11">
        <v>77</v>
      </c>
      <c r="R2533" s="11">
        <v>23</v>
      </c>
      <c r="S2533" s="11">
        <v>18</v>
      </c>
      <c r="T2533" s="11">
        <v>20</v>
      </c>
      <c r="Z2533" s="11"/>
    </row>
    <row r="2534" spans="1:8" ht="12.75">
      <c r="A2534" s="2"/>
      <c r="C2534" s="2"/>
      <c r="D2534" s="5"/>
      <c r="E2534" s="10"/>
      <c r="F2534" s="8"/>
      <c r="G2534" s="10"/>
      <c r="H2534" s="8"/>
    </row>
    <row r="2535" spans="1:8" ht="12.75">
      <c r="A2535" s="2"/>
      <c r="C2535" s="2"/>
      <c r="D2535" s="5"/>
      <c r="E2535" s="10"/>
      <c r="F2535" s="8"/>
      <c r="G2535" s="10"/>
      <c r="H2535" s="8"/>
    </row>
    <row r="2536" spans="1:8" ht="12.75">
      <c r="A2536" s="2"/>
      <c r="C2536" s="2"/>
      <c r="D2536" s="5"/>
      <c r="E2536" s="10"/>
      <c r="F2536" s="8"/>
      <c r="G2536" s="10"/>
      <c r="H2536" s="8"/>
    </row>
    <row r="2537" spans="1:8" ht="12.75">
      <c r="A2537" s="2"/>
      <c r="C2537" s="2"/>
      <c r="D2537" s="5"/>
      <c r="E2537" s="10"/>
      <c r="F2537" s="8"/>
      <c r="G2537" s="10"/>
      <c r="H2537" s="8"/>
    </row>
    <row r="2538" spans="1:8" ht="12.75">
      <c r="A2538" s="2"/>
      <c r="C2538" s="2"/>
      <c r="D2538" s="5"/>
      <c r="E2538" s="10"/>
      <c r="F2538" s="8"/>
      <c r="G2538" s="10"/>
      <c r="H2538" s="8"/>
    </row>
    <row r="2539" spans="1:8" ht="12.75">
      <c r="A2539" s="2"/>
      <c r="C2539" s="2"/>
      <c r="D2539" s="5"/>
      <c r="E2539" s="10"/>
      <c r="F2539" s="8"/>
      <c r="G2539" s="10"/>
      <c r="H2539" s="8"/>
    </row>
    <row r="2540" spans="1:8" ht="12.75">
      <c r="A2540" s="2"/>
      <c r="C2540" s="2"/>
      <c r="D2540" s="5"/>
      <c r="E2540" s="10"/>
      <c r="F2540" s="8"/>
      <c r="G2540" s="10"/>
      <c r="H2540" s="8"/>
    </row>
    <row r="2541" spans="1:8" ht="12.75">
      <c r="A2541" s="2"/>
      <c r="C2541" s="2"/>
      <c r="D2541" s="5"/>
      <c r="E2541" s="10"/>
      <c r="F2541" s="8"/>
      <c r="G2541" s="10"/>
      <c r="H2541" s="8"/>
    </row>
    <row r="2542" spans="1:8" ht="12.75">
      <c r="A2542" s="2"/>
      <c r="C2542" s="2"/>
      <c r="D2542" s="5"/>
      <c r="E2542" s="10"/>
      <c r="F2542" s="8"/>
      <c r="G2542" s="10"/>
      <c r="H2542" s="8"/>
    </row>
    <row r="2543" spans="1:26" ht="12.75">
      <c r="A2543" s="2">
        <v>21</v>
      </c>
      <c r="B2543" s="11">
        <v>7</v>
      </c>
      <c r="C2543" s="2">
        <v>120</v>
      </c>
      <c r="D2543" s="5">
        <v>126</v>
      </c>
      <c r="E2543" s="10">
        <v>344</v>
      </c>
      <c r="F2543" s="8">
        <v>283</v>
      </c>
      <c r="G2543" s="10">
        <v>283</v>
      </c>
      <c r="H2543" s="8">
        <v>165</v>
      </c>
      <c r="J2543" s="11">
        <v>19</v>
      </c>
      <c r="K2543" s="11">
        <v>2</v>
      </c>
      <c r="L2543" s="11">
        <v>19</v>
      </c>
      <c r="M2543" s="11">
        <v>2</v>
      </c>
      <c r="N2543" s="11"/>
      <c r="O2543" s="11">
        <v>23</v>
      </c>
      <c r="P2543" s="11">
        <v>26</v>
      </c>
      <c r="Q2543" s="11">
        <v>99</v>
      </c>
      <c r="R2543" s="11">
        <v>22</v>
      </c>
      <c r="S2543" s="11">
        <v>23</v>
      </c>
      <c r="T2543" s="11">
        <v>21</v>
      </c>
      <c r="Z2543" s="11"/>
    </row>
    <row r="2544" spans="1:8" ht="12.75">
      <c r="A2544" s="2"/>
      <c r="C2544" s="2"/>
      <c r="D2544" s="5"/>
      <c r="E2544" s="10"/>
      <c r="F2544" s="8"/>
      <c r="G2544" s="10"/>
      <c r="H2544" s="8"/>
    </row>
    <row r="2545" spans="1:8" ht="12.75">
      <c r="A2545" s="2"/>
      <c r="C2545" s="2"/>
      <c r="D2545" s="5"/>
      <c r="E2545" s="10"/>
      <c r="F2545" s="8"/>
      <c r="G2545" s="10"/>
      <c r="H2545" s="8"/>
    </row>
    <row r="2546" spans="1:8" ht="12.75">
      <c r="A2546" s="2"/>
      <c r="C2546" s="2"/>
      <c r="D2546" s="5"/>
      <c r="E2546" s="10"/>
      <c r="F2546" s="8"/>
      <c r="G2546" s="10"/>
      <c r="H2546" s="8"/>
    </row>
    <row r="2547" spans="1:8" ht="12.75">
      <c r="A2547" s="2"/>
      <c r="C2547" s="2"/>
      <c r="D2547" s="5"/>
      <c r="E2547" s="10"/>
      <c r="F2547" s="8"/>
      <c r="G2547" s="10"/>
      <c r="H2547" s="8"/>
    </row>
    <row r="2548" spans="1:8" ht="12.75">
      <c r="A2548" s="2"/>
      <c r="C2548" s="2"/>
      <c r="D2548" s="5"/>
      <c r="E2548" s="10"/>
      <c r="F2548" s="8"/>
      <c r="G2548" s="10"/>
      <c r="H2548" s="8"/>
    </row>
    <row r="2549" spans="1:26" ht="12.75">
      <c r="A2549" s="2">
        <v>26</v>
      </c>
      <c r="B2549" s="11">
        <v>13</v>
      </c>
      <c r="C2549" s="2">
        <v>125</v>
      </c>
      <c r="D2549" s="5">
        <v>131</v>
      </c>
      <c r="E2549" s="10">
        <v>359</v>
      </c>
      <c r="F2549" s="8">
        <v>253</v>
      </c>
      <c r="G2549" s="10">
        <v>182</v>
      </c>
      <c r="H2549" s="8">
        <v>183</v>
      </c>
      <c r="J2549" s="11">
        <v>8</v>
      </c>
      <c r="K2549" s="11"/>
      <c r="L2549" s="11">
        <v>7</v>
      </c>
      <c r="M2549" s="11">
        <v>4</v>
      </c>
      <c r="N2549" s="11"/>
      <c r="O2549" s="11"/>
      <c r="P2549" s="11">
        <v>11</v>
      </c>
      <c r="Q2549" s="11">
        <v>3</v>
      </c>
      <c r="R2549" s="11">
        <v>12</v>
      </c>
      <c r="S2549" s="11"/>
      <c r="T2549" s="11">
        <v>11</v>
      </c>
      <c r="Z2549" s="11"/>
    </row>
    <row r="2550" spans="1:8" ht="12.75">
      <c r="A2550" s="2"/>
      <c r="C2550" s="2"/>
      <c r="D2550" s="5"/>
      <c r="E2550" s="10"/>
      <c r="F2550" s="8"/>
      <c r="G2550" s="10"/>
      <c r="H2550" s="8"/>
    </row>
    <row r="2551" spans="1:26" ht="12.75">
      <c r="A2551" s="2">
        <v>117</v>
      </c>
      <c r="B2551" s="11">
        <v>30</v>
      </c>
      <c r="C2551" s="2">
        <v>92</v>
      </c>
      <c r="D2551" s="5">
        <v>84</v>
      </c>
      <c r="E2551" s="10">
        <v>352</v>
      </c>
      <c r="F2551" s="8">
        <v>314</v>
      </c>
      <c r="G2551" s="10">
        <v>294</v>
      </c>
      <c r="H2551" s="8">
        <v>181</v>
      </c>
      <c r="J2551" s="11">
        <v>18</v>
      </c>
      <c r="K2551" s="11"/>
      <c r="L2551" s="11">
        <v>18</v>
      </c>
      <c r="M2551" s="11">
        <v>8</v>
      </c>
      <c r="N2551" s="11"/>
      <c r="O2551" s="11">
        <v>22</v>
      </c>
      <c r="P2551" s="11">
        <v>22</v>
      </c>
      <c r="Q2551" s="11"/>
      <c r="R2551" s="11">
        <v>17</v>
      </c>
      <c r="S2551" s="11">
        <v>22</v>
      </c>
      <c r="T2551" s="11">
        <v>16</v>
      </c>
      <c r="Z2551" s="11"/>
    </row>
    <row r="2552" spans="1:8" ht="12.75">
      <c r="A2552" s="2"/>
      <c r="C2552" s="2"/>
      <c r="D2552" s="5"/>
      <c r="E2552" s="10"/>
      <c r="F2552" s="8"/>
      <c r="G2552" s="10"/>
      <c r="H2552" s="8"/>
    </row>
    <row r="2553" spans="1:8" ht="12.75">
      <c r="A2553" s="2"/>
      <c r="C2553" s="2"/>
      <c r="D2553" s="5"/>
      <c r="E2553" s="10"/>
      <c r="F2553" s="8"/>
      <c r="G2553" s="10"/>
      <c r="H2553" s="8"/>
    </row>
    <row r="2554" spans="1:8" ht="12.75">
      <c r="A2554" s="2"/>
      <c r="C2554" s="2"/>
      <c r="D2554" s="5"/>
      <c r="E2554" s="10"/>
      <c r="F2554" s="8"/>
      <c r="G2554" s="10"/>
      <c r="H2554" s="8"/>
    </row>
    <row r="2555" spans="1:8" ht="12.75">
      <c r="A2555" s="2"/>
      <c r="C2555" s="2"/>
      <c r="D2555" s="5"/>
      <c r="E2555" s="10"/>
      <c r="F2555" s="8"/>
      <c r="G2555" s="10"/>
      <c r="H2555" s="8"/>
    </row>
    <row r="2556" spans="1:8" ht="12.75">
      <c r="A2556" s="2"/>
      <c r="C2556" s="2"/>
      <c r="D2556" s="5"/>
      <c r="E2556" s="10"/>
      <c r="F2556" s="8"/>
      <c r="G2556" s="10"/>
      <c r="H2556" s="8"/>
    </row>
    <row r="2557" spans="1:8" ht="12.75">
      <c r="A2557" s="2"/>
      <c r="C2557" s="2"/>
      <c r="D2557" s="5"/>
      <c r="E2557" s="10"/>
      <c r="F2557" s="8"/>
      <c r="G2557" s="10"/>
      <c r="H2557" s="8"/>
    </row>
    <row r="2558" spans="1:8" ht="12.75">
      <c r="A2558" s="2"/>
      <c r="C2558" s="2"/>
      <c r="D2558" s="5"/>
      <c r="E2558" s="10"/>
      <c r="F2558" s="8"/>
      <c r="G2558" s="10"/>
      <c r="H2558" s="8"/>
    </row>
    <row r="2559" spans="1:8" ht="12.75">
      <c r="A2559" s="2"/>
      <c r="C2559" s="2"/>
      <c r="D2559" s="5"/>
      <c r="E2559" s="10"/>
      <c r="F2559" s="8"/>
      <c r="G2559" s="10"/>
      <c r="H2559" s="8"/>
    </row>
    <row r="2560" spans="1:8" ht="12.75">
      <c r="A2560" s="2"/>
      <c r="C2560" s="2"/>
      <c r="D2560" s="5"/>
      <c r="E2560" s="10"/>
      <c r="F2560" s="8"/>
      <c r="G2560" s="10"/>
      <c r="H2560" s="8"/>
    </row>
    <row r="2561" spans="1:26" ht="12.75">
      <c r="A2561" s="2">
        <v>58</v>
      </c>
      <c r="B2561" s="11">
        <v>131</v>
      </c>
      <c r="C2561" s="2">
        <v>385</v>
      </c>
      <c r="D2561" s="5">
        <v>192</v>
      </c>
      <c r="E2561" s="10">
        <v>260</v>
      </c>
      <c r="F2561" s="8">
        <v>342</v>
      </c>
      <c r="G2561" s="10">
        <v>351</v>
      </c>
      <c r="H2561" s="8">
        <v>283</v>
      </c>
      <c r="I2561" s="11">
        <v>56</v>
      </c>
      <c r="J2561" s="11"/>
      <c r="K2561" s="11">
        <v>47</v>
      </c>
      <c r="L2561" s="11">
        <v>55</v>
      </c>
      <c r="M2561" s="11">
        <v>48</v>
      </c>
      <c r="N2561" s="11"/>
      <c r="O2561" s="11">
        <v>34</v>
      </c>
      <c r="P2561" s="11"/>
      <c r="Q2561" s="11">
        <v>48</v>
      </c>
      <c r="R2561" s="11">
        <v>92</v>
      </c>
      <c r="S2561" s="11">
        <v>34</v>
      </c>
      <c r="T2561" s="11"/>
      <c r="Z2561" s="11"/>
    </row>
    <row r="2562" spans="1:8" ht="12.75">
      <c r="A2562" s="2"/>
      <c r="C2562" s="2"/>
      <c r="D2562" s="5"/>
      <c r="E2562" s="10"/>
      <c r="F2562" s="8"/>
      <c r="G2562" s="10"/>
      <c r="H2562" s="8"/>
    </row>
    <row r="2563" spans="1:8" ht="12.75">
      <c r="A2563" s="2"/>
      <c r="C2563" s="2"/>
      <c r="D2563" s="5"/>
      <c r="E2563" s="10"/>
      <c r="F2563" s="8"/>
      <c r="G2563" s="10"/>
      <c r="H2563" s="8"/>
    </row>
    <row r="2564" spans="1:8" ht="12.75">
      <c r="A2564" s="2"/>
      <c r="C2564" s="2"/>
      <c r="D2564" s="5"/>
      <c r="E2564" s="10"/>
      <c r="F2564" s="8"/>
      <c r="G2564" s="10"/>
      <c r="H2564" s="8"/>
    </row>
    <row r="2565" spans="1:26" ht="12.75">
      <c r="A2565" s="2">
        <v>340</v>
      </c>
      <c r="B2565" s="11">
        <v>57</v>
      </c>
      <c r="C2565" s="2">
        <v>185</v>
      </c>
      <c r="D2565" s="5">
        <v>236</v>
      </c>
      <c r="E2565" s="10">
        <v>142</v>
      </c>
      <c r="F2565" s="8">
        <v>354</v>
      </c>
      <c r="G2565" s="10">
        <v>251</v>
      </c>
      <c r="H2565" s="8">
        <v>138</v>
      </c>
      <c r="I2565" s="11"/>
      <c r="J2565" s="11">
        <v>50</v>
      </c>
      <c r="K2565" s="11">
        <v>20</v>
      </c>
      <c r="L2565" s="11"/>
      <c r="M2565" s="11">
        <v>19</v>
      </c>
      <c r="N2565" s="11">
        <v>158</v>
      </c>
      <c r="O2565" s="11">
        <v>122</v>
      </c>
      <c r="P2565" s="11">
        <v>36</v>
      </c>
      <c r="Q2565" s="11">
        <v>35</v>
      </c>
      <c r="R2565" s="11">
        <v>32</v>
      </c>
      <c r="S2565" s="11">
        <v>122</v>
      </c>
      <c r="T2565" s="11">
        <v>31</v>
      </c>
      <c r="Z2565" s="11"/>
    </row>
    <row r="2566" spans="1:8" ht="12.75">
      <c r="A2566" s="2"/>
      <c r="C2566" s="2"/>
      <c r="D2566" s="5"/>
      <c r="E2566" s="10"/>
      <c r="F2566" s="8"/>
      <c r="G2566" s="10"/>
      <c r="H2566" s="8"/>
    </row>
    <row r="2567" spans="1:8" ht="12.75">
      <c r="A2567" s="2"/>
      <c r="C2567" s="2"/>
      <c r="D2567" s="5"/>
      <c r="E2567" s="10"/>
      <c r="F2567" s="8"/>
      <c r="G2567" s="10"/>
      <c r="H2567" s="8"/>
    </row>
    <row r="2568" spans="1:8" ht="12.75">
      <c r="A2568" s="2"/>
      <c r="C2568" s="2"/>
      <c r="D2568" s="5"/>
      <c r="E2568" s="10"/>
      <c r="F2568" s="8"/>
      <c r="G2568" s="10"/>
      <c r="H2568" s="8"/>
    </row>
    <row r="2569" spans="1:26" ht="12.75">
      <c r="A2569" s="2">
        <v>20</v>
      </c>
      <c r="B2569" s="11">
        <v>2</v>
      </c>
      <c r="C2569" s="2">
        <v>253</v>
      </c>
      <c r="D2569" s="5">
        <v>234</v>
      </c>
      <c r="E2569" s="10">
        <v>277</v>
      </c>
      <c r="F2569" s="8">
        <v>234</v>
      </c>
      <c r="G2569" s="10">
        <v>176</v>
      </c>
      <c r="H2569" s="8">
        <v>136</v>
      </c>
      <c r="I2569" s="11">
        <v>1</v>
      </c>
      <c r="J2569" s="11"/>
      <c r="K2569" s="11">
        <v>1</v>
      </c>
      <c r="L2569" s="11"/>
      <c r="M2569" s="11">
        <v>1</v>
      </c>
      <c r="N2569" s="11"/>
      <c r="O2569" s="11">
        <v>111</v>
      </c>
      <c r="P2569" s="11">
        <v>1</v>
      </c>
      <c r="Q2569" s="11">
        <v>34</v>
      </c>
      <c r="R2569" s="11">
        <v>2</v>
      </c>
      <c r="S2569" s="11">
        <v>111</v>
      </c>
      <c r="T2569" s="11">
        <v>1</v>
      </c>
      <c r="Z2569" s="11"/>
    </row>
    <row r="2570" spans="1:8" ht="12.75">
      <c r="A2570" s="2"/>
      <c r="C2570" s="2"/>
      <c r="D2570" s="5"/>
      <c r="E2570" s="10"/>
      <c r="F2570" s="8"/>
      <c r="G2570" s="10"/>
      <c r="H2570" s="8"/>
    </row>
    <row r="2571" spans="1:8" ht="12.75">
      <c r="A2571" s="2"/>
      <c r="C2571" s="2"/>
      <c r="D2571" s="5"/>
      <c r="E2571" s="10"/>
      <c r="F2571" s="8"/>
      <c r="G2571" s="10"/>
      <c r="H2571" s="8"/>
    </row>
    <row r="2572" spans="1:8" ht="12.75">
      <c r="A2572" s="2"/>
      <c r="C2572" s="2"/>
      <c r="D2572" s="5"/>
      <c r="E2572" s="10"/>
      <c r="F2572" s="8"/>
      <c r="G2572" s="10"/>
      <c r="H2572" s="8"/>
    </row>
    <row r="2573" spans="1:8" ht="12.75">
      <c r="A2573" s="2"/>
      <c r="C2573" s="2"/>
      <c r="D2573" s="5"/>
      <c r="E2573" s="10"/>
      <c r="F2573" s="8"/>
      <c r="G2573" s="10"/>
      <c r="H2573" s="8"/>
    </row>
    <row r="2574" spans="1:26" ht="12.75">
      <c r="A2574" s="2">
        <v>94</v>
      </c>
      <c r="B2574" s="11">
        <v>23</v>
      </c>
      <c r="C2574" s="2">
        <v>140</v>
      </c>
      <c r="D2574" s="5">
        <v>300</v>
      </c>
      <c r="E2574" s="10">
        <v>302</v>
      </c>
      <c r="F2574" s="8">
        <v>294</v>
      </c>
      <c r="G2574" s="10">
        <v>226</v>
      </c>
      <c r="H2574" s="8">
        <v>177</v>
      </c>
      <c r="I2574" s="11">
        <v>6</v>
      </c>
      <c r="J2574" s="11">
        <v>59</v>
      </c>
      <c r="K2574" s="11">
        <v>8</v>
      </c>
      <c r="L2574" s="11"/>
      <c r="M2574" s="11">
        <v>7</v>
      </c>
      <c r="N2574" s="11"/>
      <c r="O2574" s="11">
        <v>168</v>
      </c>
      <c r="P2574" s="11">
        <v>14</v>
      </c>
      <c r="Q2574" s="11">
        <v>64</v>
      </c>
      <c r="R2574" s="11">
        <v>11</v>
      </c>
      <c r="S2574" s="11">
        <v>168</v>
      </c>
      <c r="T2574" s="11">
        <v>13</v>
      </c>
      <c r="Z2574" s="11"/>
    </row>
    <row r="2575" spans="1:8" ht="12.75">
      <c r="A2575" s="2"/>
      <c r="C2575" s="2"/>
      <c r="D2575" s="5"/>
      <c r="E2575" s="10"/>
      <c r="F2575" s="8"/>
      <c r="G2575" s="10"/>
      <c r="H2575" s="8"/>
    </row>
    <row r="2576" spans="1:8" ht="12.75">
      <c r="A2576" s="2"/>
      <c r="C2576" s="2"/>
      <c r="D2576" s="5"/>
      <c r="E2576" s="10"/>
      <c r="F2576" s="8"/>
      <c r="G2576" s="10"/>
      <c r="H2576" s="8"/>
    </row>
    <row r="2577" spans="1:8" ht="12.75">
      <c r="A2577" s="2"/>
      <c r="C2577" s="2"/>
      <c r="D2577" s="5"/>
      <c r="E2577" s="10"/>
      <c r="F2577" s="8"/>
      <c r="G2577" s="10"/>
      <c r="H2577" s="8"/>
    </row>
    <row r="2578" spans="1:26" ht="12.75">
      <c r="A2578" s="2">
        <v>45</v>
      </c>
      <c r="B2578" s="11">
        <v>5</v>
      </c>
      <c r="C2578" s="2">
        <v>217</v>
      </c>
      <c r="D2578" s="5">
        <v>268</v>
      </c>
      <c r="E2578" s="10">
        <v>179</v>
      </c>
      <c r="F2578" s="8">
        <v>358</v>
      </c>
      <c r="G2578" s="10">
        <v>339</v>
      </c>
      <c r="H2578" s="8">
        <v>226</v>
      </c>
      <c r="I2578" s="11">
        <v>156</v>
      </c>
      <c r="J2578" s="11">
        <v>47</v>
      </c>
      <c r="K2578" s="11">
        <v>1</v>
      </c>
      <c r="L2578" s="11"/>
      <c r="M2578" s="11">
        <v>2</v>
      </c>
      <c r="N2578" s="11">
        <v>146</v>
      </c>
      <c r="O2578" s="11">
        <v>112</v>
      </c>
      <c r="P2578" s="11">
        <v>4</v>
      </c>
      <c r="Q2578" s="11">
        <v>48</v>
      </c>
      <c r="R2578" s="11">
        <v>5</v>
      </c>
      <c r="S2578" s="11">
        <v>112</v>
      </c>
      <c r="T2578" s="11">
        <v>4</v>
      </c>
      <c r="Z2578" s="11"/>
    </row>
    <row r="2579" spans="1:8" ht="12.75">
      <c r="A2579" s="2"/>
      <c r="C2579" s="2"/>
      <c r="D2579" s="5"/>
      <c r="E2579" s="10"/>
      <c r="F2579" s="8"/>
      <c r="G2579" s="10"/>
      <c r="H2579" s="8"/>
    </row>
    <row r="2580" spans="1:8" ht="12.75">
      <c r="A2580" s="2"/>
      <c r="C2580" s="2"/>
      <c r="D2580" s="5"/>
      <c r="E2580" s="10"/>
      <c r="F2580" s="8"/>
      <c r="G2580" s="10"/>
      <c r="H2580" s="8"/>
    </row>
    <row r="2581" spans="1:8" ht="12.75">
      <c r="A2581" s="2"/>
      <c r="C2581" s="2"/>
      <c r="D2581" s="5"/>
      <c r="E2581" s="10"/>
      <c r="F2581" s="8"/>
      <c r="G2581" s="10"/>
      <c r="H2581" s="8"/>
    </row>
    <row r="2582" spans="1:26" ht="12.75">
      <c r="A2582" s="2">
        <v>100</v>
      </c>
      <c r="B2582" s="11">
        <v>24</v>
      </c>
      <c r="C2582" s="2">
        <v>299</v>
      </c>
      <c r="D2582" s="5">
        <v>256</v>
      </c>
      <c r="E2582" s="10">
        <v>316</v>
      </c>
      <c r="F2582" s="8">
        <v>375</v>
      </c>
      <c r="G2582" s="10">
        <v>345</v>
      </c>
      <c r="H2582" s="8">
        <v>305</v>
      </c>
      <c r="I2582" s="11">
        <v>9</v>
      </c>
      <c r="J2582" s="11"/>
      <c r="K2582" s="11"/>
      <c r="L2582" s="11"/>
      <c r="M2582" s="11">
        <v>9</v>
      </c>
      <c r="N2582" s="11"/>
      <c r="O2582" s="11">
        <v>174</v>
      </c>
      <c r="P2582" s="11"/>
      <c r="Q2582" s="11">
        <v>8</v>
      </c>
      <c r="R2582" s="11">
        <v>279</v>
      </c>
      <c r="S2582" s="11">
        <v>174</v>
      </c>
      <c r="T2582" s="11"/>
      <c r="Z2582" s="11"/>
    </row>
    <row r="2583" spans="1:8" ht="12.75">
      <c r="A2583" s="2"/>
      <c r="C2583" s="2"/>
      <c r="D2583" s="5"/>
      <c r="E2583" s="10"/>
      <c r="F2583" s="8"/>
      <c r="G2583" s="10"/>
      <c r="H2583" s="8"/>
    </row>
    <row r="2584" spans="1:8" ht="12.75">
      <c r="A2584" s="2"/>
      <c r="C2584" s="2"/>
      <c r="D2584" s="5"/>
      <c r="E2584" s="10"/>
      <c r="F2584" s="8"/>
      <c r="G2584" s="10"/>
      <c r="H2584" s="8"/>
    </row>
    <row r="2585" spans="1:8" ht="12.75">
      <c r="A2585" s="2"/>
      <c r="C2585" s="2"/>
      <c r="D2585" s="5"/>
      <c r="E2585" s="10"/>
      <c r="F2585" s="8"/>
      <c r="G2585" s="10"/>
      <c r="H2585" s="8"/>
    </row>
    <row r="2586" spans="1:26" ht="12.75">
      <c r="A2586" s="2">
        <v>240</v>
      </c>
      <c r="B2586" s="11">
        <v>50</v>
      </c>
      <c r="C2586" s="2">
        <v>428</v>
      </c>
      <c r="D2586" s="5">
        <v>303</v>
      </c>
      <c r="E2586" s="10">
        <v>91</v>
      </c>
      <c r="F2586" s="8">
        <v>398</v>
      </c>
      <c r="G2586" s="10">
        <v>137</v>
      </c>
      <c r="H2586" s="8">
        <v>191</v>
      </c>
      <c r="I2586" s="11">
        <v>21</v>
      </c>
      <c r="J2586" s="11"/>
      <c r="K2586" s="11">
        <v>26</v>
      </c>
      <c r="L2586" s="11"/>
      <c r="M2586" s="11">
        <v>36</v>
      </c>
      <c r="N2586" s="11">
        <v>32</v>
      </c>
      <c r="O2586" s="11">
        <v>196</v>
      </c>
      <c r="P2586" s="11">
        <v>32</v>
      </c>
      <c r="Q2586" s="11">
        <v>46</v>
      </c>
      <c r="R2586" s="11">
        <v>334</v>
      </c>
      <c r="S2586" s="11">
        <v>196</v>
      </c>
      <c r="T2586" s="11">
        <v>24</v>
      </c>
      <c r="Z2586" s="11"/>
    </row>
    <row r="2587" spans="1:8" ht="12.75">
      <c r="A2587" s="2"/>
      <c r="C2587" s="2"/>
      <c r="D2587" s="5"/>
      <c r="E2587" s="10"/>
      <c r="F2587" s="8"/>
      <c r="G2587" s="10"/>
      <c r="H2587" s="8"/>
    </row>
    <row r="2588" spans="1:8" ht="12.75">
      <c r="A2588" s="2"/>
      <c r="C2588" s="2"/>
      <c r="D2588" s="5"/>
      <c r="E2588" s="10"/>
      <c r="F2588" s="8"/>
      <c r="G2588" s="10"/>
      <c r="H2588" s="8"/>
    </row>
    <row r="2589" spans="1:8" ht="12.75">
      <c r="A2589" s="2"/>
      <c r="C2589" s="2"/>
      <c r="D2589" s="5"/>
      <c r="E2589" s="10"/>
      <c r="F2589" s="8"/>
      <c r="G2589" s="10"/>
      <c r="H2589" s="8"/>
    </row>
    <row r="2590" spans="1:26" ht="12.75">
      <c r="A2590" s="2">
        <v>159</v>
      </c>
      <c r="B2590" s="11">
        <v>33</v>
      </c>
      <c r="C2590" s="2">
        <v>144</v>
      </c>
      <c r="D2590" s="5">
        <v>137</v>
      </c>
      <c r="E2590" s="10">
        <v>280</v>
      </c>
      <c r="F2590" s="8">
        <v>395</v>
      </c>
      <c r="G2590" s="10">
        <v>219</v>
      </c>
      <c r="H2590" s="8">
        <v>309</v>
      </c>
      <c r="I2590" s="11">
        <v>11</v>
      </c>
      <c r="J2590" s="11">
        <v>18</v>
      </c>
      <c r="K2590" s="11">
        <v>12</v>
      </c>
      <c r="L2590" s="11">
        <v>17</v>
      </c>
      <c r="M2590" s="11">
        <v>11</v>
      </c>
      <c r="N2590" s="11">
        <v>275</v>
      </c>
      <c r="O2590" s="11">
        <v>214</v>
      </c>
      <c r="P2590" s="11">
        <v>20</v>
      </c>
      <c r="Q2590" s="11">
        <v>10</v>
      </c>
      <c r="R2590" s="11">
        <v>392</v>
      </c>
      <c r="S2590" s="11">
        <v>214</v>
      </c>
      <c r="T2590" s="11">
        <v>26</v>
      </c>
      <c r="Z2590" s="11"/>
    </row>
    <row r="2591" spans="1:8" ht="12.75">
      <c r="A2591" s="2"/>
      <c r="C2591" s="2"/>
      <c r="D2591" s="5"/>
      <c r="E2591" s="10"/>
      <c r="F2591" s="8"/>
      <c r="G2591" s="10"/>
      <c r="H2591" s="8"/>
    </row>
    <row r="2592" spans="1:8" ht="12.75">
      <c r="A2592" s="2"/>
      <c r="C2592" s="2"/>
      <c r="D2592" s="5"/>
      <c r="E2592" s="10"/>
      <c r="F2592" s="8"/>
      <c r="G2592" s="10"/>
      <c r="H2592" s="8"/>
    </row>
    <row r="2593" spans="1:8" ht="12.75">
      <c r="A2593" s="2"/>
      <c r="C2593" s="2"/>
      <c r="D2593" s="5"/>
      <c r="E2593" s="10"/>
      <c r="F2593" s="8"/>
      <c r="G2593" s="10"/>
      <c r="H2593" s="8"/>
    </row>
    <row r="2594" spans="1:8" ht="12.75">
      <c r="A2594" s="2"/>
      <c r="C2594" s="2"/>
      <c r="D2594" s="5"/>
      <c r="E2594" s="10"/>
      <c r="F2594" s="8"/>
      <c r="G2594" s="10"/>
      <c r="H2594" s="8"/>
    </row>
    <row r="2595" spans="1:8" ht="12.75">
      <c r="A2595" s="2"/>
      <c r="C2595" s="2"/>
      <c r="D2595" s="5"/>
      <c r="E2595" s="10"/>
      <c r="F2595" s="8"/>
      <c r="G2595" s="10"/>
      <c r="H2595" s="8"/>
    </row>
    <row r="2596" spans="1:8" ht="12.75">
      <c r="A2596" s="2"/>
      <c r="C2596" s="2"/>
      <c r="D2596" s="5"/>
      <c r="E2596" s="10"/>
      <c r="F2596" s="8"/>
      <c r="G2596" s="10"/>
      <c r="H2596" s="8"/>
    </row>
    <row r="2597" spans="1:8" ht="12.75">
      <c r="A2597" s="2"/>
      <c r="C2597" s="2"/>
      <c r="D2597" s="5"/>
      <c r="E2597" s="10"/>
      <c r="F2597" s="8"/>
      <c r="G2597" s="10"/>
      <c r="H2597" s="8"/>
    </row>
    <row r="2598" spans="1:8" ht="12.75">
      <c r="A2598" s="2"/>
      <c r="C2598" s="2"/>
      <c r="D2598" s="5"/>
      <c r="E2598" s="10"/>
      <c r="F2598" s="8"/>
      <c r="G2598" s="10"/>
      <c r="H2598" s="8"/>
    </row>
    <row r="2599" spans="1:26" ht="12.75">
      <c r="A2599" s="2">
        <v>160</v>
      </c>
      <c r="B2599" s="11">
        <v>31</v>
      </c>
      <c r="C2599" s="2">
        <v>426</v>
      </c>
      <c r="D2599" s="5">
        <v>177</v>
      </c>
      <c r="E2599" s="10">
        <v>437</v>
      </c>
      <c r="F2599" s="8">
        <v>430</v>
      </c>
      <c r="G2599" s="10">
        <v>163</v>
      </c>
      <c r="H2599" s="8">
        <v>238</v>
      </c>
      <c r="I2599" s="11"/>
      <c r="J2599" s="11"/>
      <c r="K2599" s="11"/>
      <c r="L2599" s="11">
        <v>11</v>
      </c>
      <c r="M2599" s="11"/>
      <c r="N2599" s="11"/>
      <c r="O2599" s="11"/>
      <c r="P2599" s="11">
        <v>23</v>
      </c>
      <c r="Q2599" s="11"/>
      <c r="R2599" s="11">
        <v>15</v>
      </c>
      <c r="S2599" s="11"/>
      <c r="T2599" s="11">
        <v>17</v>
      </c>
      <c r="Z2599" s="11"/>
    </row>
    <row r="2600" spans="1:8" ht="12.75">
      <c r="A2600" s="2"/>
      <c r="C2600" s="2"/>
      <c r="D2600" s="5"/>
      <c r="E2600" s="10"/>
      <c r="F2600" s="8"/>
      <c r="G2600" s="10"/>
      <c r="H2600" s="8"/>
    </row>
    <row r="2601" spans="1:26" ht="12.75">
      <c r="A2601" s="2">
        <v>16</v>
      </c>
      <c r="B2601" s="11">
        <v>2</v>
      </c>
      <c r="C2601" s="2">
        <v>104</v>
      </c>
      <c r="D2601" s="5">
        <v>141</v>
      </c>
      <c r="E2601" s="10">
        <v>20</v>
      </c>
      <c r="F2601" s="8">
        <v>384</v>
      </c>
      <c r="G2601" s="10">
        <v>10</v>
      </c>
      <c r="H2601" s="8">
        <v>186</v>
      </c>
      <c r="I2601" s="11">
        <v>1</v>
      </c>
      <c r="J2601" s="11">
        <v>1</v>
      </c>
      <c r="K2601" s="11"/>
      <c r="L2601" s="11">
        <v>1</v>
      </c>
      <c r="M2601" s="11">
        <v>1</v>
      </c>
      <c r="N2601" s="11">
        <v>3</v>
      </c>
      <c r="O2601" s="11"/>
      <c r="P2601" s="11">
        <v>2</v>
      </c>
      <c r="Q2601" s="11">
        <v>4</v>
      </c>
      <c r="R2601" s="11">
        <v>2</v>
      </c>
      <c r="S2601" s="11"/>
      <c r="T2601" s="11">
        <v>2</v>
      </c>
      <c r="Z2601" s="11"/>
    </row>
    <row r="2602" spans="1:8" ht="12.75">
      <c r="A2602" s="2"/>
      <c r="C2602" s="2"/>
      <c r="D2602" s="5"/>
      <c r="E2602" s="10"/>
      <c r="F2602" s="8"/>
      <c r="G2602" s="10"/>
      <c r="H2602" s="8"/>
    </row>
    <row r="2603" spans="1:8" ht="12.75">
      <c r="A2603" s="2"/>
      <c r="C2603" s="2"/>
      <c r="D2603" s="5"/>
      <c r="E2603" s="10"/>
      <c r="F2603" s="8"/>
      <c r="G2603" s="10"/>
      <c r="H2603" s="8"/>
    </row>
    <row r="2604" spans="1:8" ht="12.75">
      <c r="A2604" s="2"/>
      <c r="C2604" s="3"/>
      <c r="D2604" s="5"/>
      <c r="E2604" s="10"/>
      <c r="F2604" s="8"/>
      <c r="G2604" s="10"/>
      <c r="H2604" s="8"/>
    </row>
    <row r="2605" spans="1:8" ht="12.75">
      <c r="A2605" s="2"/>
      <c r="C2605" s="2"/>
      <c r="D2605" s="5"/>
      <c r="E2605" s="10"/>
      <c r="F2605" s="8"/>
      <c r="G2605" s="10"/>
      <c r="H2605" s="8"/>
    </row>
    <row r="2606" spans="1:8" ht="12.75">
      <c r="A2606" s="2"/>
      <c r="C2606" s="2"/>
      <c r="D2606" s="5"/>
      <c r="E2606" s="10"/>
      <c r="F2606" s="8"/>
      <c r="G2606" s="10"/>
      <c r="H2606" s="8"/>
    </row>
    <row r="2607" spans="1:8" ht="12.75">
      <c r="A2607" s="2"/>
      <c r="C2607" s="2"/>
      <c r="D2607" s="5"/>
      <c r="E2607" s="10"/>
      <c r="F2607" s="8"/>
      <c r="G2607" s="10"/>
      <c r="H2607" s="8"/>
    </row>
    <row r="2608" spans="1:8" ht="12.75">
      <c r="A2608" s="2"/>
      <c r="C2608" s="2"/>
      <c r="D2608" s="5"/>
      <c r="E2608" s="10"/>
      <c r="F2608" s="8"/>
      <c r="G2608" s="10"/>
      <c r="H2608" s="8"/>
    </row>
    <row r="2609" spans="1:8" ht="12.75">
      <c r="A2609" s="2"/>
      <c r="C2609" s="2"/>
      <c r="D2609" s="5"/>
      <c r="E2609" s="10"/>
      <c r="F2609" s="8"/>
      <c r="G2609" s="10"/>
      <c r="H2609" s="8"/>
    </row>
    <row r="2610" spans="1:8" ht="12.75">
      <c r="A2610" s="2"/>
      <c r="C2610" s="2"/>
      <c r="D2610" s="5"/>
      <c r="E2610" s="10"/>
      <c r="F2610" s="8"/>
      <c r="G2610" s="10"/>
      <c r="H2610" s="8"/>
    </row>
    <row r="2611" spans="1:26" ht="12.75">
      <c r="A2611" s="2">
        <v>38</v>
      </c>
      <c r="B2611" s="11">
        <v>14</v>
      </c>
      <c r="C2611" s="2">
        <v>124</v>
      </c>
      <c r="D2611" s="5">
        <v>131</v>
      </c>
      <c r="E2611" s="10">
        <v>359</v>
      </c>
      <c r="F2611" s="8">
        <v>253</v>
      </c>
      <c r="G2611" s="10">
        <v>182</v>
      </c>
      <c r="H2611" s="8">
        <v>183</v>
      </c>
      <c r="I2611" s="11"/>
      <c r="J2611" s="11">
        <v>9</v>
      </c>
      <c r="K2611" s="11"/>
      <c r="L2611" s="11">
        <v>8</v>
      </c>
      <c r="M2611" s="11">
        <v>6</v>
      </c>
      <c r="N2611" s="11"/>
      <c r="O2611" s="11"/>
      <c r="P2611" s="11">
        <v>11</v>
      </c>
      <c r="Q2611" s="11">
        <v>5</v>
      </c>
      <c r="R2611" s="11">
        <v>12</v>
      </c>
      <c r="S2611" s="11"/>
      <c r="T2611" s="11">
        <v>10</v>
      </c>
      <c r="Z2611" s="11"/>
    </row>
    <row r="2612" spans="1:8" ht="12.75">
      <c r="A2612" s="2"/>
      <c r="C2612" s="2"/>
      <c r="D2612" s="5"/>
      <c r="E2612" s="10"/>
      <c r="F2612" s="8"/>
      <c r="G2612" s="10"/>
      <c r="H2612" s="8"/>
    </row>
    <row r="2613" spans="1:26" ht="12.75">
      <c r="A2613" s="2">
        <v>244</v>
      </c>
      <c r="B2613" s="11">
        <v>32</v>
      </c>
      <c r="C2613" s="2">
        <v>149</v>
      </c>
      <c r="D2613" s="5">
        <v>313</v>
      </c>
      <c r="E2613" s="10">
        <v>274</v>
      </c>
      <c r="F2613" s="8">
        <v>317</v>
      </c>
      <c r="G2613" s="10">
        <v>296</v>
      </c>
      <c r="H2613" s="8">
        <v>250</v>
      </c>
      <c r="I2613" s="11">
        <v>13</v>
      </c>
      <c r="J2613" s="11">
        <v>19</v>
      </c>
      <c r="K2613" s="11"/>
      <c r="L2613" s="11"/>
      <c r="M2613" s="11">
        <v>13</v>
      </c>
      <c r="N2613" s="11">
        <v>16</v>
      </c>
      <c r="O2613" s="11"/>
      <c r="P2613" s="11">
        <v>14</v>
      </c>
      <c r="Q2613" s="11">
        <v>19</v>
      </c>
      <c r="R2613" s="11">
        <v>18</v>
      </c>
      <c r="S2613" s="11"/>
      <c r="T2613" s="11">
        <v>11</v>
      </c>
      <c r="Z2613" s="11"/>
    </row>
    <row r="2614" spans="1:8" ht="12.75">
      <c r="A2614" s="2"/>
      <c r="C2614" s="2"/>
      <c r="D2614" s="5"/>
      <c r="E2614" s="10"/>
      <c r="F2614" s="8"/>
      <c r="G2614" s="10"/>
      <c r="H2614" s="8"/>
    </row>
    <row r="2615" spans="1:26" ht="12.75">
      <c r="A2615" s="2">
        <v>139</v>
      </c>
      <c r="B2615" s="11">
        <v>17</v>
      </c>
      <c r="C2615" s="2">
        <v>193</v>
      </c>
      <c r="D2615" s="5">
        <v>185</v>
      </c>
      <c r="E2615" s="10">
        <v>362</v>
      </c>
      <c r="F2615" s="8">
        <v>395</v>
      </c>
      <c r="G2615" s="10">
        <v>599</v>
      </c>
      <c r="H2615" s="8">
        <v>599</v>
      </c>
      <c r="I2615" s="11"/>
      <c r="J2615" s="11">
        <v>7</v>
      </c>
      <c r="K2615" s="11"/>
      <c r="L2615" s="11">
        <v>7</v>
      </c>
      <c r="M2615" s="11"/>
      <c r="N2615" s="11"/>
      <c r="O2615" s="11">
        <v>6</v>
      </c>
      <c r="P2615" s="11"/>
      <c r="Q2615" s="11"/>
      <c r="R2615" s="11">
        <v>11</v>
      </c>
      <c r="S2615" s="11">
        <v>6</v>
      </c>
      <c r="T2615" s="11"/>
      <c r="Z2615" s="11"/>
    </row>
    <row r="2616" spans="1:26" ht="12.75">
      <c r="A2616" s="2">
        <v>135</v>
      </c>
      <c r="B2616" s="11">
        <v>88</v>
      </c>
      <c r="C2616" s="2">
        <v>449</v>
      </c>
      <c r="D2616" s="5">
        <v>232</v>
      </c>
      <c r="E2616" s="10">
        <v>240</v>
      </c>
      <c r="F2616" s="8">
        <v>380</v>
      </c>
      <c r="G2616" s="10">
        <v>375</v>
      </c>
      <c r="H2616" s="8">
        <v>286</v>
      </c>
      <c r="I2616" s="11">
        <v>49</v>
      </c>
      <c r="J2616" s="11"/>
      <c r="K2616" s="11">
        <v>39</v>
      </c>
      <c r="L2616" s="11"/>
      <c r="M2616" s="11">
        <v>15</v>
      </c>
      <c r="N2616" s="11">
        <v>100</v>
      </c>
      <c r="O2616" s="11">
        <v>72</v>
      </c>
      <c r="P2616" s="11"/>
      <c r="Q2616" s="11">
        <v>11</v>
      </c>
      <c r="R2616" s="11">
        <v>162</v>
      </c>
      <c r="S2616" s="11">
        <v>72</v>
      </c>
      <c r="T2616" s="11"/>
      <c r="Z2616" s="11"/>
    </row>
    <row r="2617" spans="1:8" ht="12.75">
      <c r="A2617" s="2"/>
      <c r="C2617" s="2"/>
      <c r="D2617" s="5"/>
      <c r="E2617" s="10"/>
      <c r="F2617" s="8"/>
      <c r="G2617" s="10"/>
      <c r="H2617" s="8"/>
    </row>
    <row r="2618" spans="1:8" ht="12.75">
      <c r="A2618" s="2"/>
      <c r="C2618" s="2"/>
      <c r="D2618" s="5"/>
      <c r="E2618" s="10"/>
      <c r="F2618" s="8"/>
      <c r="G2618" s="10"/>
      <c r="H2618" s="8"/>
    </row>
    <row r="2619" spans="1:8" ht="12.75">
      <c r="A2619" s="2"/>
      <c r="C2619" s="2"/>
      <c r="D2619" s="5"/>
      <c r="E2619" s="10"/>
      <c r="F2619" s="8"/>
      <c r="G2619" s="10"/>
      <c r="H2619" s="8"/>
    </row>
    <row r="2620" spans="1:26" ht="12.75">
      <c r="A2620" s="2">
        <v>145</v>
      </c>
      <c r="B2620" s="11">
        <v>18</v>
      </c>
      <c r="C2620" s="2">
        <v>206</v>
      </c>
      <c r="D2620" s="5">
        <v>220</v>
      </c>
      <c r="E2620" s="10">
        <v>258</v>
      </c>
      <c r="F2620" s="8">
        <v>423</v>
      </c>
      <c r="G2620" s="10">
        <v>325</v>
      </c>
      <c r="H2620" s="8">
        <v>302</v>
      </c>
      <c r="I2620" s="11"/>
      <c r="J2620" s="11">
        <v>20</v>
      </c>
      <c r="K2620" s="11">
        <v>9</v>
      </c>
      <c r="L2620" s="11">
        <v>20</v>
      </c>
      <c r="M2620" s="11">
        <v>9</v>
      </c>
      <c r="N2620" s="11">
        <v>227</v>
      </c>
      <c r="O2620" s="11">
        <v>182</v>
      </c>
      <c r="P2620" s="11">
        <v>18</v>
      </c>
      <c r="Q2620" s="11">
        <v>11</v>
      </c>
      <c r="R2620" s="11">
        <v>322</v>
      </c>
      <c r="S2620" s="11">
        <v>182</v>
      </c>
      <c r="T2620" s="11">
        <v>15</v>
      </c>
      <c r="Z2620" s="11"/>
    </row>
    <row r="2621" spans="1:8" ht="12.75">
      <c r="A2621" s="2"/>
      <c r="C2621" s="2"/>
      <c r="D2621" s="5"/>
      <c r="E2621" s="10"/>
      <c r="F2621" s="8"/>
      <c r="G2621" s="10"/>
      <c r="H2621" s="8"/>
    </row>
    <row r="2622" spans="1:8" ht="12.75">
      <c r="A2622" s="2"/>
      <c r="C2622" s="2"/>
      <c r="D2622" s="5"/>
      <c r="E2622" s="10"/>
      <c r="F2622" s="8"/>
      <c r="G2622" s="10"/>
      <c r="H2622" s="8"/>
    </row>
    <row r="2623" spans="1:8" ht="12.75">
      <c r="A2623" s="2"/>
      <c r="C2623" s="2"/>
      <c r="D2623" s="5"/>
      <c r="E2623" s="10"/>
      <c r="F2623" s="8"/>
      <c r="G2623" s="10"/>
      <c r="H2623" s="8"/>
    </row>
    <row r="2624" spans="1:8" ht="12.75">
      <c r="A2624" s="2"/>
      <c r="C2624" s="2"/>
      <c r="D2624" s="5"/>
      <c r="E2624" s="10"/>
      <c r="F2624" s="8"/>
      <c r="G2624" s="10"/>
      <c r="H2624" s="8"/>
    </row>
    <row r="2625" spans="1:26" ht="12.75">
      <c r="A2625" s="2">
        <v>111</v>
      </c>
      <c r="B2625" s="11">
        <v>14</v>
      </c>
      <c r="C2625" s="2">
        <v>201</v>
      </c>
      <c r="D2625" s="5">
        <v>207</v>
      </c>
      <c r="E2625" s="10">
        <v>273</v>
      </c>
      <c r="F2625" s="8">
        <v>423</v>
      </c>
      <c r="G2625" s="10">
        <v>321</v>
      </c>
      <c r="H2625" s="8">
        <v>287</v>
      </c>
      <c r="J2625" s="11">
        <v>14</v>
      </c>
      <c r="K2625" s="11">
        <v>4</v>
      </c>
      <c r="L2625" s="11">
        <v>14</v>
      </c>
      <c r="M2625" s="11">
        <v>12</v>
      </c>
      <c r="N2625" s="11">
        <v>219</v>
      </c>
      <c r="O2625" s="11">
        <v>178</v>
      </c>
      <c r="P2625" s="11">
        <v>20</v>
      </c>
      <c r="Q2625" s="11">
        <v>14</v>
      </c>
      <c r="R2625" s="11">
        <v>314</v>
      </c>
      <c r="S2625" s="11">
        <v>178</v>
      </c>
      <c r="T2625" s="11">
        <v>15</v>
      </c>
      <c r="Z2625" s="11"/>
    </row>
    <row r="2626" spans="1:8" ht="12.75">
      <c r="A2626" s="2"/>
      <c r="C2626" s="2"/>
      <c r="D2626" s="5"/>
      <c r="E2626" s="10"/>
      <c r="F2626" s="8"/>
      <c r="G2626" s="10"/>
      <c r="H2626" s="8"/>
    </row>
    <row r="2627" spans="1:8" ht="12.75">
      <c r="A2627" s="2"/>
      <c r="C2627" s="2"/>
      <c r="D2627" s="5"/>
      <c r="E2627" s="10"/>
      <c r="F2627" s="8"/>
      <c r="G2627" s="10"/>
      <c r="H2627" s="8"/>
    </row>
    <row r="2628" spans="1:8" ht="12.75">
      <c r="A2628" s="2"/>
      <c r="C2628" s="2"/>
      <c r="D2628" s="5"/>
      <c r="E2628" s="10"/>
      <c r="F2628" s="8"/>
      <c r="G2628" s="10"/>
      <c r="H2628" s="8"/>
    </row>
    <row r="2629" spans="1:8" ht="12.75">
      <c r="A2629" s="2"/>
      <c r="C2629" s="2"/>
      <c r="D2629" s="5"/>
      <c r="E2629" s="10"/>
      <c r="F2629" s="8"/>
      <c r="G2629" s="10"/>
      <c r="H2629" s="8"/>
    </row>
    <row r="2630" spans="1:26" ht="12.75">
      <c r="A2630" s="2">
        <v>309</v>
      </c>
      <c r="B2630" s="11">
        <v>40</v>
      </c>
      <c r="C2630" s="2">
        <v>92</v>
      </c>
      <c r="D2630" s="5">
        <v>302</v>
      </c>
      <c r="E2630" s="10">
        <v>145</v>
      </c>
      <c r="F2630" s="8">
        <v>374</v>
      </c>
      <c r="G2630" s="10">
        <v>337</v>
      </c>
      <c r="H2630" s="8">
        <v>215</v>
      </c>
      <c r="J2630" s="11">
        <v>12</v>
      </c>
      <c r="K2630" s="11">
        <v>183</v>
      </c>
      <c r="L2630" s="11"/>
      <c r="M2630" s="11">
        <v>12</v>
      </c>
      <c r="N2630" s="11">
        <v>148</v>
      </c>
      <c r="O2630" s="11">
        <v>115</v>
      </c>
      <c r="P2630" s="11">
        <v>18</v>
      </c>
      <c r="Q2630" s="11">
        <v>11</v>
      </c>
      <c r="R2630" s="11">
        <v>234</v>
      </c>
      <c r="S2630" s="11">
        <v>115</v>
      </c>
      <c r="T2630" s="11">
        <v>15</v>
      </c>
      <c r="Z2630" s="11"/>
    </row>
    <row r="2631" spans="1:8" ht="12.75">
      <c r="A2631" s="2"/>
      <c r="C2631" s="2"/>
      <c r="D2631" s="5"/>
      <c r="E2631" s="10"/>
      <c r="F2631" s="8"/>
      <c r="G2631" s="10"/>
      <c r="H2631" s="8"/>
    </row>
    <row r="2632" spans="1:8" ht="12.75">
      <c r="A2632" s="2"/>
      <c r="C2632" s="2"/>
      <c r="D2632" s="5"/>
      <c r="E2632" s="10"/>
      <c r="F2632" s="8"/>
      <c r="G2632" s="10"/>
      <c r="H2632" s="8"/>
    </row>
    <row r="2633" spans="1:26" ht="12.75">
      <c r="A2633" s="2">
        <v>365</v>
      </c>
      <c r="B2633" s="11">
        <v>57</v>
      </c>
      <c r="C2633" s="2">
        <v>77</v>
      </c>
      <c r="D2633" s="5">
        <v>304</v>
      </c>
      <c r="E2633" s="10">
        <v>79</v>
      </c>
      <c r="F2633" s="8">
        <v>312</v>
      </c>
      <c r="G2633" s="10">
        <v>339</v>
      </c>
      <c r="H2633" s="8">
        <v>193</v>
      </c>
      <c r="J2633" s="11">
        <v>18</v>
      </c>
      <c r="K2633" s="11">
        <v>117</v>
      </c>
      <c r="L2633" s="11"/>
      <c r="M2633" s="11">
        <v>17</v>
      </c>
      <c r="N2633" s="11">
        <v>194</v>
      </c>
      <c r="O2633" s="11">
        <v>86</v>
      </c>
      <c r="P2633" s="11">
        <v>29</v>
      </c>
      <c r="Q2633" s="11">
        <v>19</v>
      </c>
      <c r="R2633" s="11">
        <v>166</v>
      </c>
      <c r="S2633" s="11">
        <v>86</v>
      </c>
      <c r="T2633" s="11">
        <v>22</v>
      </c>
      <c r="Z2633" s="11"/>
    </row>
    <row r="2634" spans="1:8" ht="12.75">
      <c r="A2634" s="2"/>
      <c r="C2634" s="2"/>
      <c r="D2634" s="5"/>
      <c r="E2634" s="10"/>
      <c r="F2634" s="8"/>
      <c r="G2634" s="10"/>
      <c r="H2634" s="8"/>
    </row>
    <row r="2635" spans="1:8" ht="12.75">
      <c r="A2635" s="2"/>
      <c r="C2635" s="2"/>
      <c r="D2635" s="5"/>
      <c r="E2635" s="10"/>
      <c r="F2635" s="8"/>
      <c r="G2635" s="10"/>
      <c r="H2635" s="8"/>
    </row>
    <row r="2636" spans="1:8" ht="12.75">
      <c r="A2636" s="2"/>
      <c r="C2636" s="2"/>
      <c r="D2636" s="5"/>
      <c r="E2636" s="10"/>
      <c r="F2636" s="8"/>
      <c r="G2636" s="10"/>
      <c r="H2636" s="8"/>
    </row>
    <row r="2637" spans="1:26" ht="12.75">
      <c r="A2637" s="2">
        <v>235</v>
      </c>
      <c r="B2637" s="11">
        <v>41</v>
      </c>
      <c r="C2637" s="2">
        <v>38</v>
      </c>
      <c r="D2637" s="5">
        <v>46</v>
      </c>
      <c r="E2637" s="10">
        <v>86</v>
      </c>
      <c r="F2637" s="8">
        <v>406</v>
      </c>
      <c r="G2637" s="10">
        <v>131</v>
      </c>
      <c r="H2637" s="8">
        <v>316</v>
      </c>
      <c r="J2637" s="11">
        <v>11</v>
      </c>
      <c r="K2637" s="11">
        <v>26</v>
      </c>
      <c r="L2637" s="11">
        <v>10</v>
      </c>
      <c r="M2637" s="11">
        <v>14</v>
      </c>
      <c r="N2637" s="11">
        <v>20</v>
      </c>
      <c r="O2637" s="11">
        <v>145</v>
      </c>
      <c r="P2637" s="11">
        <v>18</v>
      </c>
      <c r="Q2637" s="11">
        <v>19</v>
      </c>
      <c r="R2637" s="11">
        <v>260</v>
      </c>
      <c r="S2637" s="11">
        <v>145</v>
      </c>
      <c r="T2637" s="11"/>
      <c r="Z2637" s="11"/>
    </row>
    <row r="2638" spans="1:8" ht="12.75">
      <c r="A2638" s="2"/>
      <c r="C2638" s="2"/>
      <c r="D2638" s="5"/>
      <c r="E2638" s="10"/>
      <c r="F2638" s="8"/>
      <c r="G2638" s="10"/>
      <c r="H2638" s="8"/>
    </row>
    <row r="2639" spans="1:8" ht="12.75">
      <c r="A2639" s="2"/>
      <c r="C2639" s="2"/>
      <c r="D2639" s="5"/>
      <c r="E2639" s="10"/>
      <c r="F2639" s="8"/>
      <c r="G2639" s="10"/>
      <c r="H2639" s="8"/>
    </row>
    <row r="2640" spans="1:8" ht="12.75">
      <c r="A2640" s="2"/>
      <c r="C2640" s="2"/>
      <c r="D2640" s="5"/>
      <c r="E2640" s="10"/>
      <c r="F2640" s="8"/>
      <c r="G2640" s="10"/>
      <c r="H2640" s="8"/>
    </row>
    <row r="2641" spans="1:8" ht="12.75">
      <c r="A2641" s="2"/>
      <c r="C2641" s="2"/>
      <c r="D2641" s="5"/>
      <c r="E2641" s="10"/>
      <c r="F2641" s="8"/>
      <c r="G2641" s="10"/>
      <c r="H2641" s="8"/>
    </row>
    <row r="2642" spans="1:8" ht="12.75">
      <c r="A2642" s="2"/>
      <c r="C2642" s="2"/>
      <c r="D2642" s="5"/>
      <c r="E2642" s="10"/>
      <c r="F2642" s="8"/>
      <c r="G2642" s="10"/>
      <c r="H2642" s="8"/>
    </row>
    <row r="2643" spans="1:26" ht="12.75">
      <c r="A2643" s="2">
        <v>206</v>
      </c>
      <c r="B2643" s="11">
        <v>30</v>
      </c>
      <c r="C2643" s="2">
        <v>67</v>
      </c>
      <c r="D2643" s="5">
        <v>82</v>
      </c>
      <c r="E2643" s="10">
        <v>35</v>
      </c>
      <c r="F2643" s="8">
        <v>395</v>
      </c>
      <c r="G2643" s="10">
        <v>90</v>
      </c>
      <c r="H2643" s="8">
        <v>306</v>
      </c>
      <c r="I2643" s="11">
        <v>46</v>
      </c>
      <c r="J2643" s="11">
        <v>6</v>
      </c>
      <c r="K2643" s="11">
        <v>47</v>
      </c>
      <c r="L2643" s="11">
        <v>8</v>
      </c>
      <c r="M2643" s="11"/>
      <c r="N2643" s="11">
        <v>20</v>
      </c>
      <c r="O2643" s="11">
        <v>74</v>
      </c>
      <c r="P2643" s="11">
        <v>15</v>
      </c>
      <c r="Q2643" s="11">
        <v>14</v>
      </c>
      <c r="R2643" s="11">
        <v>243</v>
      </c>
      <c r="S2643" s="11">
        <v>74</v>
      </c>
      <c r="T2643" s="11"/>
      <c r="Z2643" s="11"/>
    </row>
    <row r="2644" spans="1:8" ht="12.75">
      <c r="A2644" s="2"/>
      <c r="C2644" s="2"/>
      <c r="D2644" s="5"/>
      <c r="E2644" s="10"/>
      <c r="F2644" s="8"/>
      <c r="G2644" s="10"/>
      <c r="H2644" s="8"/>
    </row>
    <row r="2645" spans="1:8" ht="12.75">
      <c r="A2645" s="2"/>
      <c r="C2645" s="2"/>
      <c r="D2645" s="5"/>
      <c r="E2645" s="10"/>
      <c r="F2645" s="8"/>
      <c r="G2645" s="10"/>
      <c r="H2645" s="8"/>
    </row>
    <row r="2646" spans="1:8" ht="12.75">
      <c r="A2646" s="2"/>
      <c r="C2646" s="2"/>
      <c r="D2646" s="5"/>
      <c r="E2646" s="10"/>
      <c r="F2646" s="8"/>
      <c r="G2646" s="10"/>
      <c r="H2646" s="8"/>
    </row>
    <row r="2647" spans="1:8" ht="12.75">
      <c r="A2647" s="2"/>
      <c r="C2647" s="2"/>
      <c r="D2647" s="5"/>
      <c r="E2647" s="10"/>
      <c r="F2647" s="8"/>
      <c r="G2647" s="10"/>
      <c r="H2647" s="8"/>
    </row>
    <row r="2648" spans="1:8" ht="12.75">
      <c r="A2648" s="2"/>
      <c r="C2648" s="2"/>
      <c r="D2648" s="5"/>
      <c r="E2648" s="10"/>
      <c r="F2648" s="8"/>
      <c r="G2648" s="10"/>
      <c r="H2648" s="8"/>
    </row>
    <row r="2649" spans="1:26" ht="12.75">
      <c r="A2649" s="2">
        <v>8</v>
      </c>
      <c r="B2649" s="11">
        <v>6</v>
      </c>
      <c r="C2649" s="2">
        <v>134</v>
      </c>
      <c r="D2649" s="5">
        <v>175</v>
      </c>
      <c r="E2649" s="10">
        <v>291</v>
      </c>
      <c r="F2649" s="8">
        <v>260</v>
      </c>
      <c r="G2649" s="10">
        <v>265</v>
      </c>
      <c r="H2649" s="8">
        <v>158</v>
      </c>
      <c r="I2649" s="11">
        <v>34</v>
      </c>
      <c r="J2649" s="11">
        <v>2</v>
      </c>
      <c r="K2649" s="11">
        <v>13</v>
      </c>
      <c r="L2649" s="11">
        <v>2</v>
      </c>
      <c r="M2649" s="11">
        <v>1</v>
      </c>
      <c r="N2649" s="11"/>
      <c r="O2649" s="11">
        <v>12</v>
      </c>
      <c r="P2649" s="11">
        <v>4</v>
      </c>
      <c r="Q2649" s="11">
        <v>1</v>
      </c>
      <c r="R2649" s="11">
        <v>6</v>
      </c>
      <c r="S2649" s="11">
        <v>12</v>
      </c>
      <c r="T2649" s="11">
        <v>4</v>
      </c>
      <c r="Z2649" s="11"/>
    </row>
    <row r="2650" spans="1:8" ht="12.75">
      <c r="A2650" s="2"/>
      <c r="C2650" s="2"/>
      <c r="D2650" s="5"/>
      <c r="E2650" s="10"/>
      <c r="F2650" s="8"/>
      <c r="G2650" s="10"/>
      <c r="H2650" s="8"/>
    </row>
    <row r="2651" spans="1:8" ht="12.75">
      <c r="A2651" s="2"/>
      <c r="C2651" s="2"/>
      <c r="D2651" s="5"/>
      <c r="E2651" s="10"/>
      <c r="F2651" s="8"/>
      <c r="G2651" s="10"/>
      <c r="H2651" s="8"/>
    </row>
    <row r="2652" spans="1:8" ht="12.75">
      <c r="A2652" s="2"/>
      <c r="C2652" s="2"/>
      <c r="D2652" s="5"/>
      <c r="E2652" s="10"/>
      <c r="F2652" s="8"/>
      <c r="G2652" s="10"/>
      <c r="H2652" s="8"/>
    </row>
    <row r="2653" spans="1:8" ht="12.75">
      <c r="A2653" s="3"/>
      <c r="C2653" s="2"/>
      <c r="D2653" s="5"/>
      <c r="E2653" s="10"/>
      <c r="F2653" s="8"/>
      <c r="G2653" s="10"/>
      <c r="H2653" s="8"/>
    </row>
    <row r="2654" spans="1:8" ht="12.75">
      <c r="A2654" s="2"/>
      <c r="C2654" s="2"/>
      <c r="D2654" s="5"/>
      <c r="E2654" s="10"/>
      <c r="F2654" s="8"/>
      <c r="G2654" s="10"/>
      <c r="H2654" s="8"/>
    </row>
    <row r="2655" spans="1:8" ht="12.75">
      <c r="A2655" s="2"/>
      <c r="C2655" s="2"/>
      <c r="D2655" s="5"/>
      <c r="E2655" s="10"/>
      <c r="F2655" s="8"/>
      <c r="G2655" s="10"/>
      <c r="H2655" s="8"/>
    </row>
    <row r="2656" spans="1:8" ht="12.75">
      <c r="A2656" s="2"/>
      <c r="C2656" s="2"/>
      <c r="D2656" s="6"/>
      <c r="E2656" s="10"/>
      <c r="F2656" s="8"/>
      <c r="G2656" s="10"/>
      <c r="H2656" s="8"/>
    </row>
    <row r="2657" spans="1:8" ht="12.75">
      <c r="A2657" s="2"/>
      <c r="C2657" s="2"/>
      <c r="D2657" s="5"/>
      <c r="E2657" s="10"/>
      <c r="F2657" s="8"/>
      <c r="G2657" s="10"/>
      <c r="H2657" s="8"/>
    </row>
    <row r="2658" spans="1:8" ht="12.75">
      <c r="A2658" s="2"/>
      <c r="C2658" s="2"/>
      <c r="D2658" s="5"/>
      <c r="E2658" s="10"/>
      <c r="F2658" s="8"/>
      <c r="G2658" s="10"/>
      <c r="H2658" s="8"/>
    </row>
    <row r="2659" spans="1:8" ht="12.75">
      <c r="A2659" s="2"/>
      <c r="C2659" s="3"/>
      <c r="D2659" s="5"/>
      <c r="E2659" s="10"/>
      <c r="F2659" s="8"/>
      <c r="G2659" s="10"/>
      <c r="H2659" s="8"/>
    </row>
    <row r="2660" spans="1:8" ht="12.75">
      <c r="A2660" s="2"/>
      <c r="C2660" s="2"/>
      <c r="D2660" s="5"/>
      <c r="E2660" s="10"/>
      <c r="F2660" s="8"/>
      <c r="G2660" s="10"/>
      <c r="H2660" s="8"/>
    </row>
    <row r="2661" spans="1:26" ht="12.75">
      <c r="A2661" s="2">
        <v>73</v>
      </c>
      <c r="B2661" s="11">
        <v>4</v>
      </c>
      <c r="C2661" s="2">
        <v>98</v>
      </c>
      <c r="D2661" s="5">
        <v>103</v>
      </c>
      <c r="E2661" s="10">
        <v>284</v>
      </c>
      <c r="F2661" s="8">
        <v>261</v>
      </c>
      <c r="G2661" s="10">
        <v>232</v>
      </c>
      <c r="H2661" s="8">
        <v>159</v>
      </c>
      <c r="I2661" s="11">
        <v>30</v>
      </c>
      <c r="J2661" s="11">
        <v>16</v>
      </c>
      <c r="K2661" s="11">
        <v>10</v>
      </c>
      <c r="L2661" s="11">
        <v>37</v>
      </c>
      <c r="M2661" s="11">
        <v>3</v>
      </c>
      <c r="N2661" s="11"/>
      <c r="O2661" s="11">
        <v>1</v>
      </c>
      <c r="P2661" s="11">
        <v>19</v>
      </c>
      <c r="Q2661" s="11">
        <v>10</v>
      </c>
      <c r="R2661" s="11">
        <v>17</v>
      </c>
      <c r="S2661" s="11">
        <v>1</v>
      </c>
      <c r="T2661" s="11">
        <v>14</v>
      </c>
      <c r="Z2661" s="11"/>
    </row>
    <row r="2662" spans="1:8" ht="12.75">
      <c r="A2662" s="2"/>
      <c r="C2662" s="2"/>
      <c r="D2662" s="5"/>
      <c r="E2662" s="10"/>
      <c r="F2662" s="8"/>
      <c r="G2662" s="10"/>
      <c r="H2662" s="8"/>
    </row>
    <row r="2663" spans="1:8" ht="12.75">
      <c r="A2663" s="2"/>
      <c r="C2663" s="2"/>
      <c r="D2663" s="5"/>
      <c r="E2663" s="10"/>
      <c r="F2663" s="8"/>
      <c r="G2663" s="10"/>
      <c r="H2663" s="8"/>
    </row>
    <row r="2664" spans="1:8" ht="12.75">
      <c r="A2664" s="2"/>
      <c r="C2664" s="2"/>
      <c r="D2664" s="5"/>
      <c r="E2664" s="10"/>
      <c r="F2664" s="8"/>
      <c r="G2664" s="10"/>
      <c r="H2664" s="8"/>
    </row>
    <row r="2665" spans="1:8" ht="12.75">
      <c r="A2665" s="2"/>
      <c r="C2665" s="2"/>
      <c r="D2665" s="5"/>
      <c r="E2665" s="10"/>
      <c r="F2665" s="8"/>
      <c r="G2665" s="10"/>
      <c r="H2665" s="8"/>
    </row>
    <row r="2666" spans="1:8" ht="12.75">
      <c r="A2666" s="2"/>
      <c r="C2666" s="2"/>
      <c r="D2666" s="5"/>
      <c r="E2666" s="10"/>
      <c r="F2666" s="8"/>
      <c r="G2666" s="10"/>
      <c r="H2666" s="8"/>
    </row>
    <row r="2667" spans="1:8" ht="12.75">
      <c r="A2667" s="2"/>
      <c r="C2667" s="2"/>
      <c r="D2667" s="5"/>
      <c r="E2667" s="10"/>
      <c r="F2667" s="8"/>
      <c r="G2667" s="10"/>
      <c r="H2667" s="8"/>
    </row>
    <row r="2668" spans="1:8" ht="12.75">
      <c r="A2668" s="2"/>
      <c r="C2668" s="2"/>
      <c r="D2668" s="5"/>
      <c r="E2668" s="10"/>
      <c r="F2668" s="8"/>
      <c r="G2668" s="10"/>
      <c r="H2668" s="8"/>
    </row>
    <row r="2669" spans="1:8" ht="12.75">
      <c r="A2669" s="2"/>
      <c r="C2669" s="2"/>
      <c r="D2669" s="5"/>
      <c r="E2669" s="10"/>
      <c r="F2669" s="8"/>
      <c r="G2669" s="10"/>
      <c r="H2669" s="8"/>
    </row>
    <row r="2670" spans="1:8" ht="12.75">
      <c r="A2670" s="2"/>
      <c r="C2670" s="2"/>
      <c r="D2670" s="5"/>
      <c r="E2670" s="10"/>
      <c r="F2670" s="8"/>
      <c r="G2670" s="10"/>
      <c r="H2670" s="8"/>
    </row>
    <row r="2671" spans="1:8" ht="12.75">
      <c r="A2671" s="2"/>
      <c r="C2671" s="2"/>
      <c r="D2671" s="5"/>
      <c r="E2671" s="10"/>
      <c r="F2671" s="8"/>
      <c r="G2671" s="10"/>
      <c r="H2671" s="8"/>
    </row>
    <row r="2672" spans="1:8" ht="12.75">
      <c r="A2672" s="2"/>
      <c r="C2672" s="2"/>
      <c r="D2672" s="5"/>
      <c r="E2672" s="10"/>
      <c r="F2672" s="8"/>
      <c r="G2672" s="10"/>
      <c r="H2672" s="8"/>
    </row>
    <row r="2673" spans="1:8" ht="12.75">
      <c r="A2673" s="2"/>
      <c r="C2673" s="2"/>
      <c r="D2673" s="5"/>
      <c r="E2673" s="10"/>
      <c r="F2673" s="8"/>
      <c r="G2673" s="10"/>
      <c r="H2673" s="8"/>
    </row>
    <row r="2674" spans="1:8" ht="12.75">
      <c r="A2674" s="2"/>
      <c r="C2674" s="2"/>
      <c r="D2674" s="5"/>
      <c r="E2674" s="10"/>
      <c r="F2674" s="8"/>
      <c r="G2674" s="10"/>
      <c r="H2674" s="8"/>
    </row>
    <row r="2675" spans="1:8" ht="12.75">
      <c r="A2675" s="2"/>
      <c r="C2675" s="2"/>
      <c r="D2675" s="5"/>
      <c r="E2675" s="10"/>
      <c r="F2675" s="8"/>
      <c r="G2675" s="10"/>
      <c r="H2675" s="8"/>
    </row>
    <row r="2676" spans="1:8" ht="12.75">
      <c r="A2676" s="2"/>
      <c r="C2676" s="2"/>
      <c r="D2676" s="5"/>
      <c r="E2676" s="10"/>
      <c r="F2676" s="8"/>
      <c r="G2676" s="10"/>
      <c r="H2676" s="8"/>
    </row>
    <row r="2677" spans="1:8" ht="12.75">
      <c r="A2677" s="2"/>
      <c r="C2677" s="3"/>
      <c r="D2677" s="5"/>
      <c r="E2677" s="10"/>
      <c r="F2677" s="8"/>
      <c r="G2677" s="10"/>
      <c r="H2677" s="8"/>
    </row>
    <row r="2678" spans="1:26" ht="12.75">
      <c r="A2678" s="2">
        <v>1</v>
      </c>
      <c r="B2678" s="11">
        <v>1</v>
      </c>
      <c r="C2678" s="2">
        <v>88</v>
      </c>
      <c r="D2678" s="5">
        <v>218</v>
      </c>
      <c r="E2678" s="10">
        <v>146</v>
      </c>
      <c r="F2678" s="8">
        <v>314</v>
      </c>
      <c r="G2678" s="10">
        <v>269</v>
      </c>
      <c r="H2678" s="8">
        <v>195</v>
      </c>
      <c r="I2678" s="11">
        <v>1</v>
      </c>
      <c r="J2678" s="11">
        <v>1</v>
      </c>
      <c r="K2678" s="11">
        <v>1</v>
      </c>
      <c r="L2678" s="11">
        <v>1</v>
      </c>
      <c r="M2678" s="11">
        <v>1</v>
      </c>
      <c r="N2678" s="11">
        <v>220</v>
      </c>
      <c r="O2678" s="11">
        <v>1</v>
      </c>
      <c r="P2678" s="11">
        <v>1</v>
      </c>
      <c r="Q2678" s="11">
        <v>1</v>
      </c>
      <c r="R2678" s="11">
        <v>1</v>
      </c>
      <c r="S2678" s="11">
        <v>1</v>
      </c>
      <c r="T2678" s="11">
        <v>1</v>
      </c>
      <c r="Z2678" s="11"/>
    </row>
    <row r="2679" spans="1:8" ht="12.75">
      <c r="A2679" s="2"/>
      <c r="C2679" s="2"/>
      <c r="D2679" s="5"/>
      <c r="E2679" s="10"/>
      <c r="F2679" s="8"/>
      <c r="G2679" s="10"/>
      <c r="H2679" s="8"/>
    </row>
    <row r="2680" spans="1:8" ht="12.75">
      <c r="A2680" s="2"/>
      <c r="C2680" s="2"/>
      <c r="D2680" s="5"/>
      <c r="E2680" s="10"/>
      <c r="F2680" s="8"/>
      <c r="G2680" s="10"/>
      <c r="H2680" s="8"/>
    </row>
    <row r="2681" spans="1:8" ht="12.75">
      <c r="A2681" s="2"/>
      <c r="C2681" s="2"/>
      <c r="D2681" s="5"/>
      <c r="E2681" s="10"/>
      <c r="F2681" s="8"/>
      <c r="G2681" s="10"/>
      <c r="H2681" s="8"/>
    </row>
    <row r="2682" spans="1:8" ht="12.75">
      <c r="A2682" s="2"/>
      <c r="C2682" s="2"/>
      <c r="D2682" s="5"/>
      <c r="E2682" s="10"/>
      <c r="F2682" s="8"/>
      <c r="G2682" s="10"/>
      <c r="H2682" s="8"/>
    </row>
    <row r="2683" spans="1:8" ht="12.75">
      <c r="A2683" s="2"/>
      <c r="C2683" s="2"/>
      <c r="D2683" s="5"/>
      <c r="E2683" s="10"/>
      <c r="F2683" s="8"/>
      <c r="G2683" s="10"/>
      <c r="H2683" s="8"/>
    </row>
    <row r="2684" spans="1:8" ht="12.75">
      <c r="A2684" s="2"/>
      <c r="C2684" s="2"/>
      <c r="D2684" s="5"/>
      <c r="E2684" s="10"/>
      <c r="F2684" s="8"/>
      <c r="G2684" s="10"/>
      <c r="H2684" s="8"/>
    </row>
    <row r="2685" spans="1:8" ht="12.75">
      <c r="A2685" s="2"/>
      <c r="C2685" s="2"/>
      <c r="D2685" s="5"/>
      <c r="E2685" s="10"/>
      <c r="F2685" s="8"/>
      <c r="G2685" s="10"/>
      <c r="H2685" s="8"/>
    </row>
    <row r="2686" spans="1:8" ht="12.75">
      <c r="A2686" s="2"/>
      <c r="C2686" s="2"/>
      <c r="D2686" s="5"/>
      <c r="E2686" s="10"/>
      <c r="F2686" s="8"/>
      <c r="G2686" s="10"/>
      <c r="H2686" s="8"/>
    </row>
    <row r="2687" spans="1:8" ht="12.75">
      <c r="A2687" s="2"/>
      <c r="C2687" s="2"/>
      <c r="D2687" s="5"/>
      <c r="E2687" s="10"/>
      <c r="F2687" s="8"/>
      <c r="G2687" s="10"/>
      <c r="H2687" s="8"/>
    </row>
    <row r="2688" spans="1:8" ht="12.75">
      <c r="A2688" s="2"/>
      <c r="C2688" s="2"/>
      <c r="D2688" s="5"/>
      <c r="E2688" s="10"/>
      <c r="F2688" s="8"/>
      <c r="G2688" s="10"/>
      <c r="H2688" s="8"/>
    </row>
    <row r="2689" spans="1:26" ht="12.75">
      <c r="A2689" s="2">
        <v>45</v>
      </c>
      <c r="B2689" s="11">
        <v>5</v>
      </c>
      <c r="C2689" s="2">
        <v>162</v>
      </c>
      <c r="D2689" s="5">
        <v>310</v>
      </c>
      <c r="E2689" s="10">
        <v>198</v>
      </c>
      <c r="F2689" s="8">
        <v>400</v>
      </c>
      <c r="G2689" s="10">
        <v>345</v>
      </c>
      <c r="H2689" s="8">
        <v>215</v>
      </c>
      <c r="I2689" s="11"/>
      <c r="J2689" s="11">
        <v>22</v>
      </c>
      <c r="K2689" s="11">
        <v>1</v>
      </c>
      <c r="L2689" s="11"/>
      <c r="M2689" s="11">
        <v>2</v>
      </c>
      <c r="N2689" s="11">
        <v>184</v>
      </c>
      <c r="O2689" s="11">
        <v>144</v>
      </c>
      <c r="P2689" s="11">
        <v>3</v>
      </c>
      <c r="Q2689" s="11">
        <v>15</v>
      </c>
      <c r="R2689" s="11">
        <v>3</v>
      </c>
      <c r="S2689" s="11">
        <v>144</v>
      </c>
      <c r="T2689" s="11">
        <v>3</v>
      </c>
      <c r="Z2689" s="11"/>
    </row>
    <row r="2690" spans="1:8" ht="12.75">
      <c r="A2690" s="2"/>
      <c r="C2690" s="2"/>
      <c r="D2690" s="5"/>
      <c r="E2690" s="10"/>
      <c r="F2690" s="8"/>
      <c r="G2690" s="10"/>
      <c r="H2690" s="8"/>
    </row>
    <row r="2691" spans="1:8" ht="12.75">
      <c r="A2691" s="2"/>
      <c r="C2691" s="2"/>
      <c r="D2691" s="5"/>
      <c r="E2691" s="10"/>
      <c r="F2691" s="8"/>
      <c r="G2691" s="10"/>
      <c r="H2691" s="8"/>
    </row>
    <row r="2692" spans="1:8" ht="12.75">
      <c r="A2692" s="2"/>
      <c r="C2692" s="2"/>
      <c r="D2692" s="5"/>
      <c r="E2692" s="10"/>
      <c r="F2692" s="8"/>
      <c r="G2692" s="10"/>
      <c r="H2692" s="8"/>
    </row>
    <row r="2693" spans="1:26" ht="12.75">
      <c r="A2693" s="2">
        <v>82</v>
      </c>
      <c r="B2693" s="11">
        <v>7</v>
      </c>
      <c r="C2693" s="2">
        <v>100</v>
      </c>
      <c r="D2693" s="5">
        <v>254</v>
      </c>
      <c r="E2693" s="10">
        <v>113</v>
      </c>
      <c r="F2693" s="8">
        <v>383</v>
      </c>
      <c r="G2693" s="10">
        <v>320</v>
      </c>
      <c r="H2693" s="8">
        <v>300</v>
      </c>
      <c r="I2693" s="11"/>
      <c r="J2693" s="11">
        <v>1</v>
      </c>
      <c r="K2693" s="11"/>
      <c r="L2693" s="11"/>
      <c r="M2693" s="11">
        <v>2</v>
      </c>
      <c r="N2693" s="11">
        <v>41</v>
      </c>
      <c r="O2693" s="11">
        <v>34</v>
      </c>
      <c r="P2693" s="11">
        <v>4</v>
      </c>
      <c r="Q2693" s="11">
        <v>4</v>
      </c>
      <c r="R2693" s="11">
        <v>26</v>
      </c>
      <c r="S2693" s="11">
        <v>34</v>
      </c>
      <c r="T2693" s="11"/>
      <c r="Z2693" s="11"/>
    </row>
    <row r="2694" spans="1:8" ht="12.75">
      <c r="A2694" s="2"/>
      <c r="C2694" s="2"/>
      <c r="D2694" s="5"/>
      <c r="E2694" s="10"/>
      <c r="F2694" s="8"/>
      <c r="G2694" s="10"/>
      <c r="H2694" s="8"/>
    </row>
    <row r="2695" spans="1:8" ht="12.75">
      <c r="A2695" s="2"/>
      <c r="C2695" s="2"/>
      <c r="D2695" s="5"/>
      <c r="E2695" s="10"/>
      <c r="F2695" s="8"/>
      <c r="G2695" s="10"/>
      <c r="H2695" s="8"/>
    </row>
    <row r="2696" spans="1:26" ht="12.75">
      <c r="A2696" s="2">
        <v>6</v>
      </c>
      <c r="B2696" s="11">
        <v>2</v>
      </c>
      <c r="C2696" s="2">
        <v>104</v>
      </c>
      <c r="D2696" s="5">
        <v>254</v>
      </c>
      <c r="E2696" s="10">
        <v>108</v>
      </c>
      <c r="F2696" s="8">
        <v>386</v>
      </c>
      <c r="G2696" s="10">
        <v>307</v>
      </c>
      <c r="H2696" s="8">
        <v>301</v>
      </c>
      <c r="I2696" s="11"/>
      <c r="J2696" s="11">
        <v>1</v>
      </c>
      <c r="K2696" s="11"/>
      <c r="L2696" s="11"/>
      <c r="M2696" s="11">
        <v>1</v>
      </c>
      <c r="N2696" s="11">
        <v>4</v>
      </c>
      <c r="O2696" s="11">
        <v>7</v>
      </c>
      <c r="P2696" s="11">
        <v>1</v>
      </c>
      <c r="Q2696" s="11">
        <v>1</v>
      </c>
      <c r="R2696" s="11">
        <v>2</v>
      </c>
      <c r="S2696" s="11">
        <v>7</v>
      </c>
      <c r="T2696" s="11"/>
      <c r="Z2696" s="11"/>
    </row>
    <row r="2697" spans="1:8" ht="12.75">
      <c r="A2697" s="2"/>
      <c r="C2697" s="2"/>
      <c r="D2697" s="5"/>
      <c r="E2697" s="10"/>
      <c r="F2697" s="8"/>
      <c r="G2697" s="10"/>
      <c r="H2697" s="8"/>
    </row>
    <row r="2698" spans="1:8" ht="12.75">
      <c r="A2698" s="2"/>
      <c r="C2698" s="2"/>
      <c r="D2698" s="5"/>
      <c r="E2698" s="10"/>
      <c r="F2698" s="8"/>
      <c r="G2698" s="10"/>
      <c r="H2698" s="8"/>
    </row>
    <row r="2699" spans="1:26" ht="12.75">
      <c r="A2699" s="2">
        <v>919</v>
      </c>
      <c r="B2699" s="11">
        <v>142</v>
      </c>
      <c r="C2699" s="2">
        <v>232</v>
      </c>
      <c r="D2699" s="5">
        <v>98</v>
      </c>
      <c r="E2699" s="10">
        <v>131</v>
      </c>
      <c r="F2699" s="8">
        <v>379</v>
      </c>
      <c r="G2699" s="10">
        <v>122</v>
      </c>
      <c r="H2699" s="8">
        <v>290</v>
      </c>
      <c r="I2699" s="11">
        <v>61</v>
      </c>
      <c r="J2699" s="11"/>
      <c r="K2699" s="11"/>
      <c r="L2699" s="11">
        <v>84</v>
      </c>
      <c r="M2699" s="11">
        <v>167</v>
      </c>
      <c r="N2699" s="11">
        <v>37</v>
      </c>
      <c r="O2699" s="11">
        <v>68</v>
      </c>
      <c r="P2699" s="11">
        <v>151</v>
      </c>
      <c r="Q2699" s="11">
        <v>167</v>
      </c>
      <c r="R2699" s="11">
        <v>75</v>
      </c>
      <c r="S2699" s="11">
        <v>68</v>
      </c>
      <c r="T2699" s="11">
        <v>113</v>
      </c>
      <c r="Z2699" s="11"/>
    </row>
    <row r="2700" spans="1:8" ht="12.75">
      <c r="A2700" s="2"/>
      <c r="C2700" s="2"/>
      <c r="D2700" s="5"/>
      <c r="E2700" s="10"/>
      <c r="F2700" s="8"/>
      <c r="G2700" s="10"/>
      <c r="H2700" s="8"/>
    </row>
    <row r="2701" spans="1:8" ht="12.75">
      <c r="A2701" s="2"/>
      <c r="C2701" s="2"/>
      <c r="D2701" s="5"/>
      <c r="E2701" s="10"/>
      <c r="F2701" s="8"/>
      <c r="G2701" s="10"/>
      <c r="H2701" s="8"/>
    </row>
    <row r="2702" spans="1:8" ht="12.75">
      <c r="A2702" s="2"/>
      <c r="C2702" s="2"/>
      <c r="D2702" s="5"/>
      <c r="E2702" s="10"/>
      <c r="F2702" s="8"/>
      <c r="G2702" s="10"/>
      <c r="H2702" s="8"/>
    </row>
    <row r="2703" spans="1:26" ht="12.75">
      <c r="A2703" s="2">
        <v>130</v>
      </c>
      <c r="B2703" s="11">
        <v>28</v>
      </c>
      <c r="C2703" s="2">
        <v>121</v>
      </c>
      <c r="D2703" s="5">
        <v>129</v>
      </c>
      <c r="E2703" s="10">
        <v>315</v>
      </c>
      <c r="F2703" s="8">
        <v>253</v>
      </c>
      <c r="G2703" s="10">
        <v>173</v>
      </c>
      <c r="H2703" s="8">
        <v>183</v>
      </c>
      <c r="I2703" s="11"/>
      <c r="J2703" s="11">
        <v>13</v>
      </c>
      <c r="K2703" s="11"/>
      <c r="L2703" s="11">
        <v>12</v>
      </c>
      <c r="M2703" s="11">
        <v>27</v>
      </c>
      <c r="N2703" s="11"/>
      <c r="O2703" s="11"/>
      <c r="P2703" s="11">
        <v>24</v>
      </c>
      <c r="Q2703" s="11">
        <v>25</v>
      </c>
      <c r="R2703" s="11">
        <v>21</v>
      </c>
      <c r="S2703" s="11"/>
      <c r="T2703" s="11">
        <v>19</v>
      </c>
      <c r="Z2703" s="11"/>
    </row>
    <row r="2704" spans="1:8" ht="12.75">
      <c r="A2704" s="2"/>
      <c r="C2704" s="2"/>
      <c r="D2704" s="5"/>
      <c r="E2704" s="10"/>
      <c r="F2704" s="8"/>
      <c r="G2704" s="10"/>
      <c r="H2704" s="8"/>
    </row>
    <row r="2705" spans="1:26" ht="12.75">
      <c r="A2705" s="2">
        <v>381</v>
      </c>
      <c r="B2705" s="11">
        <v>76</v>
      </c>
      <c r="C2705" s="2">
        <v>241</v>
      </c>
      <c r="D2705" s="5">
        <v>295</v>
      </c>
      <c r="E2705" s="10">
        <v>353</v>
      </c>
      <c r="F2705" s="8">
        <v>395</v>
      </c>
      <c r="G2705" s="10">
        <v>542</v>
      </c>
      <c r="H2705" s="8">
        <v>542</v>
      </c>
      <c r="I2705" s="11"/>
      <c r="J2705" s="11"/>
      <c r="K2705" s="11"/>
      <c r="L2705" s="11"/>
      <c r="M2705" s="11"/>
      <c r="N2705" s="11"/>
      <c r="O2705" s="11">
        <v>15</v>
      </c>
      <c r="P2705" s="11"/>
      <c r="Q2705" s="11"/>
      <c r="R2705" s="11">
        <v>39</v>
      </c>
      <c r="S2705" s="11">
        <v>15</v>
      </c>
      <c r="T2705" s="11"/>
      <c r="Z2705" s="11"/>
    </row>
    <row r="2706" spans="1:8" ht="12.75">
      <c r="A2706" s="2"/>
      <c r="C2706" s="2"/>
      <c r="D2706" s="5"/>
      <c r="E2706" s="10"/>
      <c r="F2706" s="8"/>
      <c r="G2706" s="10"/>
      <c r="H2706" s="8"/>
    </row>
    <row r="2707" spans="1:26" ht="12.75">
      <c r="A2707" s="2">
        <v>2</v>
      </c>
      <c r="B2707" s="11">
        <v>1</v>
      </c>
      <c r="C2707" s="2">
        <v>266</v>
      </c>
      <c r="D2707" s="5">
        <v>192</v>
      </c>
      <c r="E2707" s="10">
        <v>260</v>
      </c>
      <c r="F2707" s="8">
        <v>342</v>
      </c>
      <c r="G2707" s="10">
        <v>287</v>
      </c>
      <c r="H2707" s="8">
        <v>162</v>
      </c>
      <c r="I2707" s="11">
        <v>18</v>
      </c>
      <c r="J2707" s="11"/>
      <c r="K2707" s="11">
        <v>15</v>
      </c>
      <c r="L2707" s="11">
        <v>26</v>
      </c>
      <c r="M2707" s="11">
        <v>1</v>
      </c>
      <c r="N2707" s="11"/>
      <c r="O2707" s="11">
        <v>30</v>
      </c>
      <c r="P2707" s="11">
        <v>1</v>
      </c>
      <c r="Q2707" s="11">
        <v>1</v>
      </c>
      <c r="R2707" s="11">
        <v>27</v>
      </c>
      <c r="S2707" s="11">
        <v>30</v>
      </c>
      <c r="T2707" s="11">
        <v>1</v>
      </c>
      <c r="Z2707" s="11"/>
    </row>
    <row r="2708" spans="1:8" ht="12.75">
      <c r="A2708" s="2"/>
      <c r="C2708" s="2"/>
      <c r="D2708" s="5"/>
      <c r="E2708" s="10"/>
      <c r="F2708" s="8"/>
      <c r="G2708" s="10"/>
      <c r="H2708" s="8"/>
    </row>
    <row r="2709" spans="1:8" ht="12.75">
      <c r="A2709" s="2"/>
      <c r="C2709" s="2"/>
      <c r="D2709" s="5"/>
      <c r="E2709" s="10"/>
      <c r="F2709" s="8"/>
      <c r="G2709" s="10"/>
      <c r="H2709" s="8"/>
    </row>
    <row r="2710" spans="1:8" ht="12.75">
      <c r="A2710" s="2"/>
      <c r="C2710" s="2"/>
      <c r="D2710" s="5"/>
      <c r="E2710" s="10"/>
      <c r="F2710" s="8"/>
      <c r="G2710" s="10"/>
      <c r="H2710" s="8"/>
    </row>
    <row r="2711" spans="1:8" ht="12.75">
      <c r="A2711" s="2"/>
      <c r="C2711" s="2"/>
      <c r="D2711" s="5"/>
      <c r="E2711" s="10"/>
      <c r="F2711" s="8"/>
      <c r="G2711" s="10"/>
      <c r="H2711" s="8"/>
    </row>
    <row r="2712" spans="1:26" ht="12.75">
      <c r="A2712" s="2">
        <v>1</v>
      </c>
      <c r="B2712" s="11">
        <v>1</v>
      </c>
      <c r="C2712" s="2">
        <v>292</v>
      </c>
      <c r="D2712" s="5">
        <v>282</v>
      </c>
      <c r="E2712" s="10">
        <v>270</v>
      </c>
      <c r="F2712" s="8">
        <v>427</v>
      </c>
      <c r="G2712" s="10">
        <v>372</v>
      </c>
      <c r="H2712" s="8">
        <v>329</v>
      </c>
      <c r="I2712" s="11"/>
      <c r="J2712" s="11"/>
      <c r="K2712" s="11">
        <v>1</v>
      </c>
      <c r="L2712" s="11"/>
      <c r="M2712" s="11">
        <v>1</v>
      </c>
      <c r="N2712" s="11">
        <v>81</v>
      </c>
      <c r="O2712" s="11">
        <v>80</v>
      </c>
      <c r="P2712" s="11">
        <v>1</v>
      </c>
      <c r="Q2712" s="11">
        <v>1</v>
      </c>
      <c r="R2712" s="11">
        <v>77</v>
      </c>
      <c r="S2712" s="11">
        <v>80</v>
      </c>
      <c r="T2712" s="11"/>
      <c r="Z2712" s="11"/>
    </row>
    <row r="2713" spans="1:8" ht="12.75">
      <c r="A2713" s="2"/>
      <c r="C2713" s="2"/>
      <c r="D2713" s="5"/>
      <c r="E2713" s="10"/>
      <c r="F2713" s="8"/>
      <c r="G2713" s="10"/>
      <c r="H2713" s="8"/>
    </row>
    <row r="2714" spans="1:8" ht="12.75">
      <c r="A2714" s="2"/>
      <c r="C2714" s="2"/>
      <c r="D2714" s="5"/>
      <c r="E2714" s="10"/>
      <c r="F2714" s="8"/>
      <c r="G2714" s="10"/>
      <c r="H2714" s="8"/>
    </row>
    <row r="2715" spans="1:26" ht="12.75">
      <c r="A2715" s="2">
        <v>8</v>
      </c>
      <c r="B2715" s="11">
        <v>1</v>
      </c>
      <c r="C2715" s="2">
        <v>258</v>
      </c>
      <c r="D2715" s="5">
        <v>280</v>
      </c>
      <c r="E2715" s="10">
        <v>269</v>
      </c>
      <c r="F2715" s="8">
        <v>422</v>
      </c>
      <c r="G2715" s="10">
        <v>365</v>
      </c>
      <c r="H2715" s="8">
        <v>328</v>
      </c>
      <c r="I2715" s="11"/>
      <c r="J2715" s="11"/>
      <c r="K2715" s="11">
        <v>1</v>
      </c>
      <c r="L2715" s="11"/>
      <c r="M2715" s="11">
        <v>1</v>
      </c>
      <c r="N2715" s="11">
        <v>95</v>
      </c>
      <c r="O2715" s="11">
        <v>93</v>
      </c>
      <c r="P2715" s="11">
        <v>1</v>
      </c>
      <c r="Q2715" s="11">
        <v>1</v>
      </c>
      <c r="R2715" s="11">
        <v>82</v>
      </c>
      <c r="S2715" s="11">
        <v>93</v>
      </c>
      <c r="T2715" s="11"/>
      <c r="Z2715" s="11"/>
    </row>
    <row r="2716" spans="1:8" ht="12.75">
      <c r="A2716" s="2"/>
      <c r="C2716" s="2"/>
      <c r="D2716" s="5"/>
      <c r="E2716" s="10"/>
      <c r="F2716" s="8"/>
      <c r="G2716" s="10"/>
      <c r="H2716" s="8"/>
    </row>
    <row r="2717" spans="1:8" ht="12.75">
      <c r="A2717" s="2"/>
      <c r="C2717" s="3"/>
      <c r="D2717" s="5"/>
      <c r="E2717" s="10"/>
      <c r="F2717" s="8"/>
      <c r="G2717" s="10"/>
      <c r="H2717" s="8"/>
    </row>
    <row r="2718" spans="1:26" ht="12.75">
      <c r="A2718" s="2">
        <v>62</v>
      </c>
      <c r="B2718" s="11">
        <v>17</v>
      </c>
      <c r="C2718" s="2">
        <v>518</v>
      </c>
      <c r="D2718" s="5">
        <v>311</v>
      </c>
      <c r="E2718" s="10">
        <v>459</v>
      </c>
      <c r="F2718" s="8">
        <v>311</v>
      </c>
      <c r="G2718" s="10">
        <v>299</v>
      </c>
      <c r="H2718" s="8">
        <v>215</v>
      </c>
      <c r="I2718" s="11">
        <v>6</v>
      </c>
      <c r="J2718" s="11"/>
      <c r="K2718" s="11"/>
      <c r="L2718" s="11"/>
      <c r="M2718" s="11"/>
      <c r="N2718" s="11"/>
      <c r="O2718" s="11"/>
      <c r="P2718" s="11">
        <v>9</v>
      </c>
      <c r="Q2718" s="11"/>
      <c r="R2718" s="11">
        <v>12</v>
      </c>
      <c r="S2718" s="11"/>
      <c r="T2718" s="11">
        <v>9</v>
      </c>
      <c r="Z2718" s="11"/>
    </row>
    <row r="2719" spans="1:26" ht="12.75">
      <c r="A2719" s="2">
        <v>66</v>
      </c>
      <c r="B2719" s="11">
        <v>18</v>
      </c>
      <c r="C2719" s="2">
        <v>518</v>
      </c>
      <c r="D2719" s="5">
        <v>308</v>
      </c>
      <c r="E2719" s="10">
        <v>459</v>
      </c>
      <c r="F2719" s="8">
        <v>311</v>
      </c>
      <c r="G2719" s="10">
        <v>299</v>
      </c>
      <c r="H2719" s="8">
        <v>215</v>
      </c>
      <c r="I2719" s="11">
        <v>7</v>
      </c>
      <c r="J2719" s="11"/>
      <c r="K2719" s="11"/>
      <c r="L2719" s="11"/>
      <c r="M2719" s="11"/>
      <c r="N2719" s="11"/>
      <c r="O2719" s="11"/>
      <c r="P2719" s="11">
        <v>10</v>
      </c>
      <c r="Q2719" s="11"/>
      <c r="R2719" s="11">
        <v>12</v>
      </c>
      <c r="S2719" s="11"/>
      <c r="T2719" s="11">
        <v>9</v>
      </c>
      <c r="Z2719" s="11"/>
    </row>
    <row r="2720" spans="1:26" ht="12.75">
      <c r="A2720" s="2">
        <v>20</v>
      </c>
      <c r="B2720" s="11">
        <v>9</v>
      </c>
      <c r="C2720" s="2">
        <v>508</v>
      </c>
      <c r="D2720" s="5">
        <v>301</v>
      </c>
      <c r="E2720" s="10">
        <v>459</v>
      </c>
      <c r="F2720" s="8">
        <v>311</v>
      </c>
      <c r="G2720" s="10">
        <v>299</v>
      </c>
      <c r="H2720" s="8">
        <v>215</v>
      </c>
      <c r="I2720" s="11">
        <v>4</v>
      </c>
      <c r="J2720" s="11"/>
      <c r="K2720" s="11"/>
      <c r="L2720" s="11"/>
      <c r="M2720" s="11"/>
      <c r="N2720" s="11"/>
      <c r="O2720" s="11"/>
      <c r="P2720" s="11">
        <v>5</v>
      </c>
      <c r="Q2720" s="11"/>
      <c r="R2720" s="11">
        <v>7</v>
      </c>
      <c r="S2720" s="11"/>
      <c r="T2720" s="11">
        <v>5</v>
      </c>
      <c r="Z2720" s="11"/>
    </row>
    <row r="2721" spans="1:26" ht="12.75">
      <c r="A2721" s="2">
        <v>20</v>
      </c>
      <c r="B2721" s="11">
        <v>9</v>
      </c>
      <c r="C2721" s="2">
        <v>508</v>
      </c>
      <c r="D2721" s="5">
        <v>301</v>
      </c>
      <c r="E2721" s="10">
        <v>459</v>
      </c>
      <c r="F2721" s="8">
        <v>311</v>
      </c>
      <c r="G2721" s="10">
        <v>299</v>
      </c>
      <c r="H2721" s="8">
        <v>215</v>
      </c>
      <c r="I2721" s="11">
        <v>4</v>
      </c>
      <c r="J2721" s="11"/>
      <c r="K2721" s="11"/>
      <c r="L2721" s="11"/>
      <c r="M2721" s="11"/>
      <c r="N2721" s="11"/>
      <c r="O2721" s="11"/>
      <c r="P2721" s="11">
        <v>5</v>
      </c>
      <c r="Q2721" s="11"/>
      <c r="R2721" s="11">
        <v>7</v>
      </c>
      <c r="S2721" s="11"/>
      <c r="T2721" s="11">
        <v>5</v>
      </c>
      <c r="Z2721" s="11"/>
    </row>
    <row r="2722" spans="1:26" ht="12.75">
      <c r="A2722" s="2">
        <v>15</v>
      </c>
      <c r="B2722" s="11">
        <v>9</v>
      </c>
      <c r="C2722" s="2">
        <v>508</v>
      </c>
      <c r="D2722" s="5">
        <v>301</v>
      </c>
      <c r="E2722" s="10">
        <v>459</v>
      </c>
      <c r="F2722" s="8">
        <v>311</v>
      </c>
      <c r="G2722" s="10">
        <v>299</v>
      </c>
      <c r="H2722" s="8">
        <v>215</v>
      </c>
      <c r="I2722" s="11">
        <v>4</v>
      </c>
      <c r="J2722" s="11"/>
      <c r="K2722" s="11"/>
      <c r="L2722" s="11"/>
      <c r="M2722" s="11"/>
      <c r="N2722" s="11"/>
      <c r="O2722" s="11"/>
      <c r="P2722" s="11">
        <v>5</v>
      </c>
      <c r="Q2722" s="11"/>
      <c r="R2722" s="11">
        <v>7</v>
      </c>
      <c r="S2722" s="11"/>
      <c r="T2722" s="11">
        <v>5</v>
      </c>
      <c r="Z2722" s="11"/>
    </row>
    <row r="2723" spans="1:26" ht="12.75">
      <c r="A2723" s="2">
        <v>313</v>
      </c>
      <c r="B2723" s="11">
        <v>69</v>
      </c>
      <c r="C2723" s="2">
        <v>88</v>
      </c>
      <c r="D2723" s="5">
        <v>92</v>
      </c>
      <c r="E2723" s="10">
        <v>352</v>
      </c>
      <c r="F2723" s="8">
        <v>393</v>
      </c>
      <c r="G2723" s="10">
        <v>537</v>
      </c>
      <c r="H2723" s="8">
        <v>537</v>
      </c>
      <c r="I2723" s="11"/>
      <c r="J2723" s="11">
        <v>31</v>
      </c>
      <c r="K2723" s="11"/>
      <c r="L2723" s="11">
        <v>29</v>
      </c>
      <c r="M2723" s="11">
        <v>133</v>
      </c>
      <c r="N2723" s="11"/>
      <c r="O2723" s="11">
        <v>13</v>
      </c>
      <c r="P2723" s="11"/>
      <c r="Q2723" s="11">
        <v>131</v>
      </c>
      <c r="R2723" s="11">
        <v>33</v>
      </c>
      <c r="S2723" s="11">
        <v>13</v>
      </c>
      <c r="T2723" s="11"/>
      <c r="Z2723" s="11"/>
    </row>
    <row r="2724" spans="1:8" ht="12.75">
      <c r="A2724" s="2"/>
      <c r="C2724" s="2"/>
      <c r="D2724" s="5"/>
      <c r="E2724" s="10"/>
      <c r="F2724" s="8"/>
      <c r="G2724" s="10"/>
      <c r="H2724" s="8"/>
    </row>
    <row r="2725" spans="1:8" ht="12.75">
      <c r="A2725" s="2"/>
      <c r="C2725" s="2"/>
      <c r="D2725" s="5"/>
      <c r="E2725" s="10"/>
      <c r="F2725" s="8"/>
      <c r="G2725" s="10"/>
      <c r="H2725" s="8"/>
    </row>
    <row r="2726" spans="1:8" ht="12.75">
      <c r="A2726" s="2"/>
      <c r="C2726" s="2"/>
      <c r="D2726" s="5"/>
      <c r="E2726" s="10"/>
      <c r="F2726" s="8"/>
      <c r="G2726" s="10"/>
      <c r="H2726" s="8"/>
    </row>
    <row r="2727" spans="1:8" ht="12.75">
      <c r="A2727" s="3"/>
      <c r="C2727" s="2"/>
      <c r="D2727" s="5"/>
      <c r="E2727" s="10"/>
      <c r="F2727" s="8"/>
      <c r="G2727" s="10"/>
      <c r="H2727" s="8"/>
    </row>
    <row r="2728" spans="1:8" ht="12.75">
      <c r="A2728" s="2"/>
      <c r="C2728" s="2"/>
      <c r="D2728" s="5"/>
      <c r="E2728" s="10"/>
      <c r="F2728" s="8"/>
      <c r="G2728" s="10"/>
      <c r="H2728" s="8"/>
    </row>
    <row r="2729" spans="1:8" ht="12.75">
      <c r="A2729" s="2"/>
      <c r="C2729" s="2"/>
      <c r="D2729" s="5"/>
      <c r="E2729" s="10"/>
      <c r="F2729" s="8"/>
      <c r="G2729" s="10"/>
      <c r="H2729" s="8"/>
    </row>
    <row r="2730" spans="1:8" ht="12.75">
      <c r="A2730" s="2"/>
      <c r="C2730" s="2"/>
      <c r="D2730" s="6"/>
      <c r="E2730" s="10"/>
      <c r="F2730" s="8"/>
      <c r="G2730" s="10"/>
      <c r="H2730" s="8"/>
    </row>
    <row r="2731" spans="1:8" ht="12.75">
      <c r="A2731" s="2"/>
      <c r="C2731" s="2"/>
      <c r="D2731" s="5"/>
      <c r="E2731" s="10"/>
      <c r="F2731" s="8"/>
      <c r="G2731" s="10"/>
      <c r="H2731" s="8"/>
    </row>
    <row r="2732" spans="1:8" ht="12.75">
      <c r="A2732" s="2"/>
      <c r="C2732" s="2"/>
      <c r="D2732" s="5"/>
      <c r="E2732" s="10"/>
      <c r="F2732" s="8"/>
      <c r="G2732" s="10"/>
      <c r="H2732" s="8"/>
    </row>
    <row r="2733" spans="1:8" ht="12.75">
      <c r="A2733" s="2"/>
      <c r="C2733" s="2"/>
      <c r="D2733" s="5"/>
      <c r="E2733" s="10"/>
      <c r="F2733" s="8"/>
      <c r="G2733" s="10"/>
      <c r="H2733" s="8"/>
    </row>
    <row r="2734" spans="1:8" ht="12.75">
      <c r="A2734" s="2"/>
      <c r="C2734" s="2"/>
      <c r="D2734" s="5"/>
      <c r="E2734" s="10"/>
      <c r="F2734" s="8"/>
      <c r="G2734" s="10"/>
      <c r="H2734" s="8"/>
    </row>
    <row r="2735" spans="1:8" ht="12.75">
      <c r="A2735" s="2"/>
      <c r="C2735" s="2"/>
      <c r="D2735" s="5"/>
      <c r="E2735" s="10"/>
      <c r="F2735" s="8"/>
      <c r="G2735" s="10"/>
      <c r="H2735" s="8"/>
    </row>
    <row r="2736" spans="1:8" ht="12.75">
      <c r="A2736" s="2"/>
      <c r="C2736" s="2"/>
      <c r="D2736" s="5"/>
      <c r="E2736" s="10"/>
      <c r="F2736" s="8"/>
      <c r="G2736" s="10"/>
      <c r="H2736" s="8"/>
    </row>
    <row r="2737" spans="1:8" ht="12.75">
      <c r="A2737" s="2"/>
      <c r="C2737" s="2"/>
      <c r="D2737" s="5"/>
      <c r="E2737" s="10"/>
      <c r="F2737" s="8"/>
      <c r="G2737" s="10"/>
      <c r="H2737" s="8"/>
    </row>
    <row r="2738" spans="1:26" ht="12.75">
      <c r="A2738" s="2">
        <v>39</v>
      </c>
      <c r="B2738" s="11">
        <v>71</v>
      </c>
      <c r="C2738" s="2">
        <v>421</v>
      </c>
      <c r="D2738" s="5">
        <v>224</v>
      </c>
      <c r="E2738" s="10">
        <v>262</v>
      </c>
      <c r="F2738" s="8">
        <v>343</v>
      </c>
      <c r="G2738" s="10">
        <v>403</v>
      </c>
      <c r="H2738" s="8">
        <v>329</v>
      </c>
      <c r="I2738" s="11">
        <v>28</v>
      </c>
      <c r="J2738" s="11"/>
      <c r="K2738" s="11">
        <v>23</v>
      </c>
      <c r="L2738" s="11"/>
      <c r="M2738" s="11"/>
      <c r="N2738" s="11"/>
      <c r="O2738" s="11">
        <v>31</v>
      </c>
      <c r="P2738" s="11"/>
      <c r="Q2738" s="11"/>
      <c r="R2738" s="11">
        <v>49</v>
      </c>
      <c r="S2738" s="11">
        <v>31</v>
      </c>
      <c r="T2738" s="11"/>
      <c r="Z2738" s="11"/>
    </row>
    <row r="2739" spans="1:8" ht="12.75">
      <c r="A2739" s="2"/>
      <c r="C2739" s="2"/>
      <c r="D2739" s="5"/>
      <c r="E2739" s="10"/>
      <c r="F2739" s="8"/>
      <c r="G2739" s="10"/>
      <c r="H2739" s="8"/>
    </row>
    <row r="2740" spans="1:8" ht="12.75">
      <c r="A2740" s="2"/>
      <c r="C2740" s="2"/>
      <c r="D2740" s="5"/>
      <c r="E2740" s="10"/>
      <c r="F2740" s="8"/>
      <c r="G2740" s="10"/>
      <c r="H2740" s="8"/>
    </row>
    <row r="2741" spans="1:8" ht="12.75">
      <c r="A2741" s="2"/>
      <c r="C2741" s="2"/>
      <c r="D2741" s="5"/>
      <c r="E2741" s="10"/>
      <c r="F2741" s="8"/>
      <c r="G2741" s="10"/>
      <c r="H2741" s="8"/>
    </row>
    <row r="2742" spans="1:26" ht="12.75">
      <c r="A2742" s="2">
        <v>29</v>
      </c>
      <c r="B2742" s="11">
        <v>6</v>
      </c>
      <c r="C2742" s="2">
        <v>208</v>
      </c>
      <c r="D2742" s="5">
        <v>217</v>
      </c>
      <c r="E2742" s="10">
        <v>271</v>
      </c>
      <c r="F2742" s="8">
        <v>419</v>
      </c>
      <c r="G2742" s="10">
        <v>329</v>
      </c>
      <c r="H2742" s="8">
        <v>298</v>
      </c>
      <c r="I2742" s="11">
        <v>7</v>
      </c>
      <c r="J2742" s="11">
        <v>159</v>
      </c>
      <c r="K2742" s="11">
        <v>4</v>
      </c>
      <c r="L2742" s="11">
        <v>155</v>
      </c>
      <c r="M2742" s="11">
        <v>3</v>
      </c>
      <c r="N2742" s="11">
        <v>71</v>
      </c>
      <c r="O2742" s="11">
        <v>67</v>
      </c>
      <c r="P2742" s="11">
        <v>4</v>
      </c>
      <c r="Q2742" s="11">
        <v>3</v>
      </c>
      <c r="R2742" s="11">
        <v>75</v>
      </c>
      <c r="S2742" s="11">
        <v>67</v>
      </c>
      <c r="T2742" s="11">
        <v>4</v>
      </c>
      <c r="Z2742" s="11"/>
    </row>
    <row r="2743" spans="1:8" ht="12.75">
      <c r="A2743" s="2"/>
      <c r="C2743" s="2"/>
      <c r="D2743" s="5"/>
      <c r="E2743" s="10"/>
      <c r="F2743" s="8"/>
      <c r="G2743" s="10"/>
      <c r="H2743" s="8"/>
    </row>
    <row r="2744" spans="1:8" ht="12.75">
      <c r="A2744" s="2"/>
      <c r="C2744" s="2"/>
      <c r="D2744" s="5"/>
      <c r="E2744" s="10"/>
      <c r="F2744" s="8"/>
      <c r="G2744" s="10"/>
      <c r="H2744" s="8"/>
    </row>
    <row r="2745" spans="1:8" ht="12.75">
      <c r="A2745" s="2"/>
      <c r="C2745" s="2"/>
      <c r="D2745" s="5"/>
      <c r="E2745" s="10"/>
      <c r="F2745" s="8"/>
      <c r="G2745" s="10"/>
      <c r="H2745" s="8"/>
    </row>
    <row r="2746" spans="1:8" ht="12.75">
      <c r="A2746" s="2"/>
      <c r="C2746" s="2"/>
      <c r="D2746" s="5"/>
      <c r="E2746" s="10"/>
      <c r="F2746" s="8"/>
      <c r="G2746" s="10"/>
      <c r="H2746" s="8"/>
    </row>
    <row r="2747" spans="1:8" ht="12.75">
      <c r="A2747" s="2"/>
      <c r="C2747" s="2"/>
      <c r="D2747" s="5"/>
      <c r="E2747" s="10"/>
      <c r="F2747" s="8"/>
      <c r="G2747" s="10"/>
      <c r="H2747" s="8"/>
    </row>
    <row r="2748" spans="1:8" ht="12.75">
      <c r="A2748" s="2"/>
      <c r="C2748" s="2"/>
      <c r="D2748" s="5"/>
      <c r="E2748" s="10"/>
      <c r="F2748" s="8"/>
      <c r="G2748" s="10"/>
      <c r="H2748" s="8"/>
    </row>
    <row r="2749" spans="1:26" ht="12.75">
      <c r="A2749" s="2">
        <v>19</v>
      </c>
      <c r="B2749" s="11">
        <v>5</v>
      </c>
      <c r="C2749" s="2">
        <v>384</v>
      </c>
      <c r="D2749" s="5">
        <v>283</v>
      </c>
      <c r="E2749" s="10">
        <v>277</v>
      </c>
      <c r="F2749" s="8">
        <v>419</v>
      </c>
      <c r="G2749" s="10">
        <v>344</v>
      </c>
      <c r="H2749" s="8">
        <v>277</v>
      </c>
      <c r="I2749" s="11"/>
      <c r="J2749" s="11"/>
      <c r="K2749" s="11">
        <v>2</v>
      </c>
      <c r="L2749" s="11"/>
      <c r="M2749" s="11">
        <v>2</v>
      </c>
      <c r="N2749" s="11">
        <v>131</v>
      </c>
      <c r="O2749" s="11">
        <v>106</v>
      </c>
      <c r="P2749" s="11">
        <v>3</v>
      </c>
      <c r="Q2749" s="11">
        <v>2</v>
      </c>
      <c r="R2749" s="11">
        <v>149</v>
      </c>
      <c r="S2749" s="11">
        <v>106</v>
      </c>
      <c r="T2749" s="11">
        <v>3</v>
      </c>
      <c r="Z2749" s="11"/>
    </row>
    <row r="2750" spans="1:8" ht="12.75">
      <c r="A2750" s="2"/>
      <c r="C2750" s="2"/>
      <c r="D2750" s="5"/>
      <c r="E2750" s="10"/>
      <c r="F2750" s="8"/>
      <c r="G2750" s="10"/>
      <c r="H2750" s="8"/>
    </row>
    <row r="2751" spans="1:8" ht="12.75">
      <c r="A2751" s="2"/>
      <c r="C2751" s="2"/>
      <c r="D2751" s="5"/>
      <c r="E2751" s="10"/>
      <c r="F2751" s="8"/>
      <c r="G2751" s="10"/>
      <c r="H2751" s="8"/>
    </row>
    <row r="2752" spans="1:26" ht="12.75">
      <c r="A2752" s="2">
        <v>85</v>
      </c>
      <c r="B2752" s="11">
        <v>13</v>
      </c>
      <c r="C2752" s="2">
        <v>273</v>
      </c>
      <c r="D2752" s="5">
        <v>238</v>
      </c>
      <c r="E2752" s="10">
        <v>293</v>
      </c>
      <c r="F2752" s="8">
        <v>279</v>
      </c>
      <c r="G2752" s="10">
        <v>354</v>
      </c>
      <c r="H2752" s="8">
        <v>190</v>
      </c>
      <c r="I2752" s="11">
        <v>44</v>
      </c>
      <c r="J2752" s="11"/>
      <c r="K2752" s="11">
        <v>42</v>
      </c>
      <c r="L2752" s="11"/>
      <c r="M2752" s="11">
        <v>3</v>
      </c>
      <c r="N2752" s="11"/>
      <c r="O2752" s="11">
        <v>48</v>
      </c>
      <c r="P2752" s="11"/>
      <c r="Q2752" s="11">
        <v>3</v>
      </c>
      <c r="R2752" s="11">
        <v>56</v>
      </c>
      <c r="S2752" s="11">
        <v>48</v>
      </c>
      <c r="T2752" s="11">
        <v>6</v>
      </c>
      <c r="Z2752" s="11"/>
    </row>
    <row r="2753" spans="1:8" ht="12.75">
      <c r="A2753" s="2"/>
      <c r="C2753" s="2"/>
      <c r="D2753" s="5"/>
      <c r="E2753" s="10"/>
      <c r="F2753" s="8"/>
      <c r="G2753" s="10"/>
      <c r="H2753" s="8"/>
    </row>
    <row r="2754" spans="1:8" ht="12.75">
      <c r="A2754" s="2"/>
      <c r="C2754" s="2"/>
      <c r="D2754" s="5"/>
      <c r="E2754" s="10"/>
      <c r="F2754" s="8"/>
      <c r="G2754" s="10"/>
      <c r="H2754" s="8"/>
    </row>
    <row r="2755" spans="1:8" ht="12.75">
      <c r="A2755" s="2"/>
      <c r="C2755" s="2"/>
      <c r="D2755" s="5"/>
      <c r="E2755" s="10"/>
      <c r="F2755" s="8"/>
      <c r="G2755" s="10"/>
      <c r="H2755" s="8"/>
    </row>
    <row r="2756" spans="1:26" ht="12.75">
      <c r="A2756" s="3">
        <v>26</v>
      </c>
      <c r="B2756" s="11">
        <v>3</v>
      </c>
      <c r="C2756" s="2">
        <v>391</v>
      </c>
      <c r="D2756" s="5">
        <v>238</v>
      </c>
      <c r="E2756" s="10">
        <v>301</v>
      </c>
      <c r="F2756" s="8">
        <v>279</v>
      </c>
      <c r="G2756" s="10">
        <v>357</v>
      </c>
      <c r="H2756" s="8">
        <v>190</v>
      </c>
      <c r="I2756" s="11">
        <v>2</v>
      </c>
      <c r="J2756" s="11"/>
      <c r="K2756" s="11">
        <v>58</v>
      </c>
      <c r="L2756" s="11"/>
      <c r="M2756" s="11">
        <v>2</v>
      </c>
      <c r="N2756" s="11"/>
      <c r="O2756" s="11">
        <v>50</v>
      </c>
      <c r="P2756" s="11"/>
      <c r="Q2756" s="11">
        <v>2</v>
      </c>
      <c r="R2756" s="11">
        <v>46</v>
      </c>
      <c r="S2756" s="11">
        <v>50</v>
      </c>
      <c r="T2756" s="11">
        <v>2</v>
      </c>
      <c r="Z2756" s="11"/>
    </row>
    <row r="2757" spans="1:8" ht="12.75">
      <c r="A2757" s="2"/>
      <c r="C2757" s="2"/>
      <c r="D2757" s="5"/>
      <c r="E2757" s="10"/>
      <c r="F2757" s="8"/>
      <c r="G2757" s="10"/>
      <c r="H2757" s="8"/>
    </row>
    <row r="2758" spans="1:8" ht="12.75">
      <c r="A2758" s="2"/>
      <c r="C2758" s="2"/>
      <c r="D2758" s="5"/>
      <c r="E2758" s="10"/>
      <c r="F2758" s="8"/>
      <c r="G2758" s="10"/>
      <c r="H2758" s="8"/>
    </row>
    <row r="2759" spans="1:8" ht="12.75">
      <c r="A2759" s="2"/>
      <c r="C2759" s="2"/>
      <c r="D2759" s="6"/>
      <c r="E2759" s="10"/>
      <c r="F2759" s="8"/>
      <c r="G2759" s="10"/>
      <c r="H2759" s="8"/>
    </row>
    <row r="2760" spans="1:26" ht="12.75">
      <c r="A2760" s="2">
        <v>51</v>
      </c>
      <c r="B2760" s="11">
        <v>8</v>
      </c>
      <c r="C2760" s="2">
        <v>391</v>
      </c>
      <c r="D2760" s="5">
        <v>238</v>
      </c>
      <c r="E2760" s="10">
        <v>301</v>
      </c>
      <c r="F2760" s="8">
        <v>279</v>
      </c>
      <c r="G2760" s="10">
        <v>357</v>
      </c>
      <c r="H2760" s="8">
        <v>190</v>
      </c>
      <c r="I2760" s="11">
        <v>4</v>
      </c>
      <c r="J2760" s="11"/>
      <c r="K2760" s="11">
        <v>4</v>
      </c>
      <c r="L2760" s="11"/>
      <c r="M2760" s="11">
        <v>2</v>
      </c>
      <c r="N2760" s="11"/>
      <c r="O2760" s="11">
        <v>38</v>
      </c>
      <c r="P2760" s="11"/>
      <c r="Q2760" s="11">
        <v>3</v>
      </c>
      <c r="R2760" s="11">
        <v>7</v>
      </c>
      <c r="S2760" s="11">
        <v>38</v>
      </c>
      <c r="T2760" s="11">
        <v>7</v>
      </c>
      <c r="Z2760" s="11"/>
    </row>
    <row r="2761" spans="1:8" ht="12.75">
      <c r="A2761" s="2"/>
      <c r="C2761" s="2"/>
      <c r="D2761" s="5"/>
      <c r="E2761" s="10"/>
      <c r="F2761" s="8"/>
      <c r="G2761" s="10"/>
      <c r="H2761" s="8"/>
    </row>
    <row r="2762" spans="1:8" ht="12.75">
      <c r="A2762" s="2"/>
      <c r="C2762" s="2"/>
      <c r="D2762" s="5"/>
      <c r="E2762" s="10"/>
      <c r="F2762" s="8"/>
      <c r="G2762" s="10"/>
      <c r="H2762" s="8"/>
    </row>
    <row r="2763" spans="1:8" ht="12.75">
      <c r="A2763" s="2"/>
      <c r="C2763" s="2"/>
      <c r="D2763" s="5"/>
      <c r="E2763" s="10"/>
      <c r="F2763" s="8"/>
      <c r="G2763" s="10"/>
      <c r="H2763" s="8"/>
    </row>
    <row r="2764" spans="1:26" ht="12.75">
      <c r="A2764" s="2">
        <v>89</v>
      </c>
      <c r="B2764" s="11">
        <v>17</v>
      </c>
      <c r="C2764" s="2">
        <v>184</v>
      </c>
      <c r="D2764" s="5">
        <v>189</v>
      </c>
      <c r="E2764" s="10">
        <v>470</v>
      </c>
      <c r="F2764" s="8">
        <v>326</v>
      </c>
      <c r="G2764" s="10">
        <v>256</v>
      </c>
      <c r="H2764" s="8">
        <v>191</v>
      </c>
      <c r="I2764" s="11">
        <v>5</v>
      </c>
      <c r="J2764" s="11">
        <v>35</v>
      </c>
      <c r="K2764" s="11">
        <v>5</v>
      </c>
      <c r="L2764" s="11">
        <v>35</v>
      </c>
      <c r="M2764" s="11">
        <v>24</v>
      </c>
      <c r="N2764" s="11"/>
      <c r="O2764" s="11"/>
      <c r="P2764" s="11">
        <v>12</v>
      </c>
      <c r="Q2764" s="11">
        <v>18</v>
      </c>
      <c r="R2764" s="11">
        <v>9</v>
      </c>
      <c r="S2764" s="11"/>
      <c r="T2764" s="11">
        <v>10</v>
      </c>
      <c r="Z2764" s="11"/>
    </row>
    <row r="2765" spans="1:8" ht="12.75">
      <c r="A2765" s="2"/>
      <c r="C2765" s="2"/>
      <c r="D2765" s="5"/>
      <c r="E2765" s="10"/>
      <c r="F2765" s="8"/>
      <c r="G2765" s="10"/>
      <c r="H2765" s="8"/>
    </row>
    <row r="2766" spans="1:8" ht="12.75">
      <c r="A2766" s="2"/>
      <c r="C2766" s="2"/>
      <c r="D2766" s="5"/>
      <c r="E2766" s="10"/>
      <c r="F2766" s="8"/>
      <c r="G2766" s="10"/>
      <c r="H2766" s="8"/>
    </row>
    <row r="2767" spans="1:8" ht="12.75">
      <c r="A2767" s="2"/>
      <c r="C2767" s="2"/>
      <c r="D2767" s="5"/>
      <c r="E2767" s="10"/>
      <c r="F2767" s="8"/>
      <c r="G2767" s="10"/>
      <c r="H2767" s="8"/>
    </row>
    <row r="2768" spans="1:26" ht="12.75">
      <c r="A2768" s="2">
        <v>1703</v>
      </c>
      <c r="B2768" s="11">
        <v>325</v>
      </c>
      <c r="C2768" s="2">
        <v>292</v>
      </c>
      <c r="D2768" s="5">
        <v>208</v>
      </c>
      <c r="E2768" s="10">
        <v>237</v>
      </c>
      <c r="F2768" s="8">
        <v>435</v>
      </c>
      <c r="G2768" s="10">
        <v>347</v>
      </c>
      <c r="H2768" s="8">
        <v>265</v>
      </c>
      <c r="I2768" s="11">
        <v>266</v>
      </c>
      <c r="J2768" s="11"/>
      <c r="K2768" s="11"/>
      <c r="L2768" s="11">
        <v>201</v>
      </c>
      <c r="M2768" s="11">
        <v>114</v>
      </c>
      <c r="N2768" s="11">
        <v>262</v>
      </c>
      <c r="O2768" s="11">
        <v>196</v>
      </c>
      <c r="P2768" s="11">
        <v>194</v>
      </c>
      <c r="Q2768" s="11"/>
      <c r="R2768" s="11"/>
      <c r="S2768" s="11">
        <v>196</v>
      </c>
      <c r="T2768" s="11">
        <v>140</v>
      </c>
      <c r="Z2768" s="11"/>
    </row>
    <row r="2769" spans="1:8" ht="12.75">
      <c r="A2769" s="2"/>
      <c r="C2769" s="2"/>
      <c r="D2769" s="5"/>
      <c r="E2769" s="10"/>
      <c r="F2769" s="8"/>
      <c r="G2769" s="10"/>
      <c r="H2769" s="8"/>
    </row>
    <row r="2770" spans="1:26" ht="12.75">
      <c r="A2770" s="2">
        <v>1669</v>
      </c>
      <c r="B2770" s="11">
        <v>315</v>
      </c>
      <c r="C2770" s="2">
        <v>292</v>
      </c>
      <c r="D2770" s="5">
        <v>208</v>
      </c>
      <c r="E2770" s="10">
        <v>237</v>
      </c>
      <c r="F2770" s="8">
        <v>435</v>
      </c>
      <c r="G2770" s="10">
        <v>347</v>
      </c>
      <c r="H2770" s="8">
        <v>265</v>
      </c>
      <c r="I2770" s="11">
        <v>265</v>
      </c>
      <c r="J2770" s="11"/>
      <c r="K2770" s="11"/>
      <c r="L2770" s="11">
        <v>197</v>
      </c>
      <c r="M2770" s="11">
        <v>112</v>
      </c>
      <c r="N2770" s="11">
        <v>262</v>
      </c>
      <c r="O2770" s="11">
        <v>191</v>
      </c>
      <c r="P2770" s="11">
        <v>187</v>
      </c>
      <c r="Q2770" s="11"/>
      <c r="R2770" s="11"/>
      <c r="S2770" s="11">
        <v>191</v>
      </c>
      <c r="T2770" s="11">
        <v>133</v>
      </c>
      <c r="Z2770" s="11"/>
    </row>
    <row r="2771" spans="1:8" ht="12.75">
      <c r="A2771" s="2"/>
      <c r="C2771" s="2"/>
      <c r="D2771" s="5"/>
      <c r="E2771" s="10"/>
      <c r="F2771" s="8"/>
      <c r="G2771" s="10"/>
      <c r="H2771" s="8"/>
    </row>
    <row r="2772" spans="1:26" ht="12.75">
      <c r="A2772" s="2">
        <v>1669</v>
      </c>
      <c r="B2772" s="11">
        <v>316</v>
      </c>
      <c r="C2772" s="2">
        <v>289</v>
      </c>
      <c r="D2772" s="5">
        <v>208</v>
      </c>
      <c r="E2772" s="10">
        <v>237</v>
      </c>
      <c r="F2772" s="8">
        <v>435</v>
      </c>
      <c r="G2772" s="10">
        <v>347</v>
      </c>
      <c r="H2772" s="8">
        <v>265</v>
      </c>
      <c r="I2772" s="11">
        <v>265</v>
      </c>
      <c r="J2772" s="11"/>
      <c r="K2772" s="11"/>
      <c r="L2772" s="11">
        <v>198</v>
      </c>
      <c r="M2772" s="11">
        <v>113</v>
      </c>
      <c r="N2772" s="11">
        <v>262</v>
      </c>
      <c r="O2772" s="11">
        <v>192</v>
      </c>
      <c r="P2772" s="11">
        <v>186</v>
      </c>
      <c r="Q2772" s="11"/>
      <c r="R2772" s="11"/>
      <c r="S2772" s="11">
        <v>192</v>
      </c>
      <c r="T2772" s="11">
        <v>133</v>
      </c>
      <c r="Z2772" s="11"/>
    </row>
    <row r="2773" spans="1:8" ht="12.75">
      <c r="A2773" s="2"/>
      <c r="C2773" s="2"/>
      <c r="D2773" s="5"/>
      <c r="E2773" s="10"/>
      <c r="F2773" s="8"/>
      <c r="G2773" s="10"/>
      <c r="H2773" s="8"/>
    </row>
    <row r="2774" spans="1:26" ht="12.75">
      <c r="A2774" s="2">
        <v>1014</v>
      </c>
      <c r="B2774" s="11">
        <v>189</v>
      </c>
      <c r="C2774" s="2">
        <v>292</v>
      </c>
      <c r="D2774" s="5">
        <v>208</v>
      </c>
      <c r="E2774" s="10">
        <v>237</v>
      </c>
      <c r="F2774" s="8">
        <v>435</v>
      </c>
      <c r="G2774" s="10">
        <v>347</v>
      </c>
      <c r="H2774" s="8">
        <v>265</v>
      </c>
      <c r="I2774" s="11">
        <v>135</v>
      </c>
      <c r="J2774" s="11"/>
      <c r="K2774" s="11"/>
      <c r="L2774" s="11">
        <v>124</v>
      </c>
      <c r="M2774" s="11">
        <v>62</v>
      </c>
      <c r="N2774" s="11">
        <v>123</v>
      </c>
      <c r="O2774" s="11">
        <v>85</v>
      </c>
      <c r="P2774" s="11">
        <v>110</v>
      </c>
      <c r="Q2774" s="11"/>
      <c r="R2774" s="11"/>
      <c r="S2774" s="11">
        <v>85</v>
      </c>
      <c r="T2774" s="11">
        <v>74</v>
      </c>
      <c r="Z2774" s="11"/>
    </row>
    <row r="2775" spans="1:8" ht="12.75">
      <c r="A2775" s="2"/>
      <c r="C2775" s="2"/>
      <c r="D2775" s="5"/>
      <c r="E2775" s="10"/>
      <c r="F2775" s="8"/>
      <c r="G2775" s="10"/>
      <c r="H2775" s="8"/>
    </row>
    <row r="2776" spans="1:26" ht="12.75">
      <c r="A2776" s="2">
        <v>1007</v>
      </c>
      <c r="B2776" s="11">
        <v>187</v>
      </c>
      <c r="C2776" s="2">
        <v>289</v>
      </c>
      <c r="D2776" s="5">
        <v>208</v>
      </c>
      <c r="E2776" s="10">
        <v>237</v>
      </c>
      <c r="F2776" s="8">
        <v>435</v>
      </c>
      <c r="G2776" s="10">
        <v>347</v>
      </c>
      <c r="H2776" s="8">
        <v>265</v>
      </c>
      <c r="I2776" s="11">
        <v>131</v>
      </c>
      <c r="J2776" s="11"/>
      <c r="K2776" s="11"/>
      <c r="L2776" s="11">
        <v>121</v>
      </c>
      <c r="M2776" s="11">
        <v>62</v>
      </c>
      <c r="N2776" s="11">
        <v>119</v>
      </c>
      <c r="O2776" s="11">
        <v>81</v>
      </c>
      <c r="P2776" s="11">
        <v>109</v>
      </c>
      <c r="Q2776" s="11"/>
      <c r="R2776" s="11"/>
      <c r="S2776" s="11">
        <v>81</v>
      </c>
      <c r="T2776" s="11">
        <v>74</v>
      </c>
      <c r="Z2776" s="11"/>
    </row>
    <row r="2777" spans="1:8" ht="12.75">
      <c r="A2777" s="2"/>
      <c r="C2777" s="2"/>
      <c r="D2777" s="5"/>
      <c r="E2777" s="10"/>
      <c r="F2777" s="8"/>
      <c r="G2777" s="10"/>
      <c r="H2777" s="8"/>
    </row>
    <row r="2778" spans="1:26" ht="12.75">
      <c r="A2778" s="2">
        <v>1669</v>
      </c>
      <c r="B2778" s="11">
        <v>317</v>
      </c>
      <c r="C2778" s="2">
        <v>231</v>
      </c>
      <c r="D2778" s="5">
        <v>209</v>
      </c>
      <c r="E2778" s="10">
        <v>233</v>
      </c>
      <c r="F2778" s="8">
        <v>437</v>
      </c>
      <c r="G2778" s="10">
        <v>349</v>
      </c>
      <c r="H2778" s="8">
        <v>266</v>
      </c>
      <c r="I2778" s="11"/>
      <c r="J2778" s="11"/>
      <c r="K2778" s="11"/>
      <c r="L2778" s="11">
        <v>198</v>
      </c>
      <c r="M2778" s="11"/>
      <c r="N2778" s="11">
        <v>262</v>
      </c>
      <c r="O2778" s="11">
        <v>192</v>
      </c>
      <c r="P2778" s="11">
        <v>188</v>
      </c>
      <c r="Q2778" s="11"/>
      <c r="R2778" s="11"/>
      <c r="S2778" s="11">
        <v>192</v>
      </c>
      <c r="T2778" s="11">
        <v>133</v>
      </c>
      <c r="Z2778" s="11"/>
    </row>
    <row r="2779" spans="1:8" ht="12.75">
      <c r="A2779" s="2"/>
      <c r="C2779" s="2"/>
      <c r="D2779" s="5"/>
      <c r="E2779" s="10"/>
      <c r="F2779" s="8"/>
      <c r="G2779" s="10"/>
      <c r="H2779" s="8"/>
    </row>
    <row r="2780" spans="1:26" ht="12.75">
      <c r="A2780" s="2">
        <v>819</v>
      </c>
      <c r="B2780" s="11">
        <v>156</v>
      </c>
      <c r="C2780" s="2">
        <v>289</v>
      </c>
      <c r="D2780" s="5">
        <v>208</v>
      </c>
      <c r="E2780" s="10">
        <v>237</v>
      </c>
      <c r="F2780" s="8">
        <v>435</v>
      </c>
      <c r="G2780" s="10">
        <v>347</v>
      </c>
      <c r="H2780" s="8">
        <v>265</v>
      </c>
      <c r="I2780" s="11">
        <v>119</v>
      </c>
      <c r="J2780" s="11"/>
      <c r="K2780" s="11"/>
      <c r="L2780" s="11">
        <v>110</v>
      </c>
      <c r="M2780" s="11">
        <v>51</v>
      </c>
      <c r="N2780" s="11">
        <v>101</v>
      </c>
      <c r="O2780" s="11">
        <v>67</v>
      </c>
      <c r="P2780" s="11">
        <v>94</v>
      </c>
      <c r="Q2780" s="11"/>
      <c r="R2780" s="11"/>
      <c r="S2780" s="11">
        <v>67</v>
      </c>
      <c r="T2780" s="11">
        <v>63</v>
      </c>
      <c r="Z2780" s="11"/>
    </row>
    <row r="2781" spans="1:8" ht="12.75">
      <c r="A2781" s="2"/>
      <c r="C2781" s="2"/>
      <c r="D2781" s="5"/>
      <c r="E2781" s="10"/>
      <c r="F2781" s="8"/>
      <c r="G2781" s="10"/>
      <c r="H2781" s="8"/>
    </row>
    <row r="2782" spans="1:26" ht="12.75">
      <c r="A2782" s="2">
        <v>1671</v>
      </c>
      <c r="B2782" s="11">
        <v>314</v>
      </c>
      <c r="C2782" s="2">
        <v>292</v>
      </c>
      <c r="D2782" s="5">
        <v>208</v>
      </c>
      <c r="E2782" s="10">
        <v>235</v>
      </c>
      <c r="F2782" s="8">
        <v>435</v>
      </c>
      <c r="G2782" s="10">
        <v>347</v>
      </c>
      <c r="H2782" s="8">
        <v>265</v>
      </c>
      <c r="I2782" s="11">
        <v>266</v>
      </c>
      <c r="J2782" s="11"/>
      <c r="K2782" s="11"/>
      <c r="L2782" s="11">
        <v>199</v>
      </c>
      <c r="M2782" s="11">
        <v>112</v>
      </c>
      <c r="N2782" s="11">
        <v>263</v>
      </c>
      <c r="O2782" s="11">
        <v>193</v>
      </c>
      <c r="P2782" s="11">
        <v>186</v>
      </c>
      <c r="Q2782" s="11"/>
      <c r="R2782" s="11"/>
      <c r="S2782" s="11">
        <v>193</v>
      </c>
      <c r="T2782" s="11">
        <v>132</v>
      </c>
      <c r="Z2782" s="11"/>
    </row>
    <row r="2783" spans="1:8" ht="12.75">
      <c r="A2783" s="2"/>
      <c r="C2783" s="2"/>
      <c r="D2783" s="5"/>
      <c r="E2783" s="10"/>
      <c r="F2783" s="8"/>
      <c r="G2783" s="10"/>
      <c r="H2783" s="8"/>
    </row>
    <row r="2784" spans="1:26" ht="12.75">
      <c r="A2784" s="2">
        <v>700</v>
      </c>
      <c r="B2784" s="11">
        <v>113</v>
      </c>
      <c r="C2784" s="2">
        <v>106</v>
      </c>
      <c r="D2784" s="5">
        <v>235</v>
      </c>
      <c r="E2784" s="10">
        <v>212</v>
      </c>
      <c r="F2784" s="8">
        <v>408</v>
      </c>
      <c r="G2784" s="10">
        <v>186</v>
      </c>
      <c r="H2784" s="8">
        <v>244</v>
      </c>
      <c r="I2784" s="11"/>
      <c r="J2784" s="11">
        <v>46</v>
      </c>
      <c r="K2784" s="11">
        <v>168</v>
      </c>
      <c r="L2784" s="11"/>
      <c r="M2784" s="11">
        <v>34</v>
      </c>
      <c r="N2784" s="11">
        <v>206</v>
      </c>
      <c r="O2784" s="11">
        <v>158</v>
      </c>
      <c r="P2784" s="11">
        <v>53</v>
      </c>
      <c r="Q2784" s="11">
        <v>43</v>
      </c>
      <c r="R2784" s="11"/>
      <c r="S2784" s="11">
        <v>158</v>
      </c>
      <c r="T2784" s="11">
        <v>37</v>
      </c>
      <c r="Z2784" s="11"/>
    </row>
    <row r="2785" spans="1:8" ht="12.75">
      <c r="A2785" s="2"/>
      <c r="C2785" s="3"/>
      <c r="D2785" s="5"/>
      <c r="E2785" s="10"/>
      <c r="F2785" s="8"/>
      <c r="G2785" s="10"/>
      <c r="H2785" s="8"/>
    </row>
    <row r="2786" spans="1:8" ht="12.75">
      <c r="A2786" s="2"/>
      <c r="C2786" s="2"/>
      <c r="D2786" s="5"/>
      <c r="E2786" s="10"/>
      <c r="F2786" s="8"/>
      <c r="G2786" s="10"/>
      <c r="H2786" s="8"/>
    </row>
    <row r="2787" spans="1:26" ht="12.75">
      <c r="A2787" s="2">
        <v>360</v>
      </c>
      <c r="B2787" s="11">
        <v>50</v>
      </c>
      <c r="C2787" s="2">
        <v>170</v>
      </c>
      <c r="D2787" s="5">
        <v>195</v>
      </c>
      <c r="E2787" s="10">
        <v>203</v>
      </c>
      <c r="F2787" s="8">
        <v>405</v>
      </c>
      <c r="G2787" s="10">
        <v>314</v>
      </c>
      <c r="H2787" s="8">
        <v>242</v>
      </c>
      <c r="J2787" s="11">
        <v>23</v>
      </c>
      <c r="K2787" s="11"/>
      <c r="L2787" s="11">
        <v>138</v>
      </c>
      <c r="M2787" s="11">
        <v>19</v>
      </c>
      <c r="N2787" s="11">
        <v>192</v>
      </c>
      <c r="O2787" s="11">
        <v>154</v>
      </c>
      <c r="P2787" s="11">
        <v>20</v>
      </c>
      <c r="Q2787" s="11">
        <v>23</v>
      </c>
      <c r="R2787" s="11"/>
      <c r="S2787" s="11">
        <v>154</v>
      </c>
      <c r="T2787" s="11">
        <v>20</v>
      </c>
      <c r="Z2787" s="11"/>
    </row>
    <row r="2788" spans="1:8" ht="12.75">
      <c r="A2788" s="2"/>
      <c r="C2788" s="2"/>
      <c r="D2788" s="5"/>
      <c r="E2788" s="10"/>
      <c r="F2788" s="8"/>
      <c r="G2788" s="10"/>
      <c r="H2788" s="8"/>
    </row>
    <row r="2789" spans="1:8" ht="12.75">
      <c r="A2789" s="2"/>
      <c r="C2789" s="2"/>
      <c r="D2789" s="5"/>
      <c r="E2789" s="10"/>
      <c r="F2789" s="8"/>
      <c r="G2789" s="10"/>
      <c r="H2789" s="8"/>
    </row>
    <row r="2790" spans="1:26" ht="12.75">
      <c r="A2790" s="2">
        <v>374</v>
      </c>
      <c r="B2790" s="11">
        <v>50</v>
      </c>
      <c r="C2790" s="2">
        <v>146</v>
      </c>
      <c r="D2790" s="5">
        <v>195</v>
      </c>
      <c r="E2790" s="10">
        <v>185</v>
      </c>
      <c r="F2790" s="8">
        <v>405</v>
      </c>
      <c r="G2790" s="10">
        <v>311</v>
      </c>
      <c r="H2790" s="8">
        <v>242</v>
      </c>
      <c r="J2790" s="11">
        <v>23</v>
      </c>
      <c r="K2790" s="11"/>
      <c r="L2790" s="11">
        <v>138</v>
      </c>
      <c r="M2790" s="11">
        <v>19</v>
      </c>
      <c r="N2790" s="11">
        <v>191</v>
      </c>
      <c r="O2790" s="11">
        <v>153</v>
      </c>
      <c r="P2790" s="11">
        <v>20</v>
      </c>
      <c r="Q2790" s="11">
        <v>23</v>
      </c>
      <c r="R2790" s="11"/>
      <c r="S2790" s="11">
        <v>153</v>
      </c>
      <c r="T2790" s="11">
        <v>20</v>
      </c>
      <c r="Z2790" s="11"/>
    </row>
    <row r="2791" spans="1:8" ht="12.75">
      <c r="A2791" s="2"/>
      <c r="C2791" s="2"/>
      <c r="D2791" s="5"/>
      <c r="E2791" s="10"/>
      <c r="F2791" s="8"/>
      <c r="G2791" s="10"/>
      <c r="H2791" s="8"/>
    </row>
    <row r="2792" spans="1:8" ht="12.75">
      <c r="A2792" s="2"/>
      <c r="C2792" s="2"/>
      <c r="D2792" s="5"/>
      <c r="E2792" s="10"/>
      <c r="F2792" s="8"/>
      <c r="G2792" s="10"/>
      <c r="H2792" s="8"/>
    </row>
    <row r="2793" spans="1:26" ht="12.75">
      <c r="A2793" s="2">
        <v>792</v>
      </c>
      <c r="B2793" s="11">
        <v>116</v>
      </c>
      <c r="C2793" s="2">
        <v>178</v>
      </c>
      <c r="D2793" s="5">
        <v>196</v>
      </c>
      <c r="E2793" s="10">
        <v>210</v>
      </c>
      <c r="F2793" s="8">
        <v>405</v>
      </c>
      <c r="G2793" s="10">
        <v>314</v>
      </c>
      <c r="H2793" s="8">
        <v>242</v>
      </c>
      <c r="J2793" s="11">
        <v>40</v>
      </c>
      <c r="K2793" s="11"/>
      <c r="L2793" s="11">
        <v>137</v>
      </c>
      <c r="M2793" s="11">
        <v>37</v>
      </c>
      <c r="N2793" s="11">
        <v>193</v>
      </c>
      <c r="O2793" s="11">
        <v>153</v>
      </c>
      <c r="P2793" s="11">
        <v>36</v>
      </c>
      <c r="Q2793" s="11">
        <v>42</v>
      </c>
      <c r="R2793" s="11"/>
      <c r="S2793" s="11">
        <v>153</v>
      </c>
      <c r="T2793" s="11">
        <v>29</v>
      </c>
      <c r="Z2793" s="11"/>
    </row>
    <row r="2794" spans="1:8" ht="12.75">
      <c r="A2794" s="2"/>
      <c r="C2794" s="2"/>
      <c r="D2794" s="5"/>
      <c r="E2794" s="10"/>
      <c r="F2794" s="8"/>
      <c r="G2794" s="10"/>
      <c r="H2794" s="8"/>
    </row>
    <row r="2795" spans="1:8" ht="12.75">
      <c r="A2795" s="2"/>
      <c r="C2795" s="2"/>
      <c r="D2795" s="5"/>
      <c r="E2795" s="10"/>
      <c r="F2795" s="8"/>
      <c r="G2795" s="10"/>
      <c r="H2795" s="8"/>
    </row>
    <row r="2796" spans="1:26" ht="12.75">
      <c r="A2796" s="2">
        <v>540</v>
      </c>
      <c r="B2796" s="11">
        <v>86</v>
      </c>
      <c r="C2796" s="2">
        <v>134</v>
      </c>
      <c r="D2796" s="5">
        <v>196</v>
      </c>
      <c r="E2796" s="10">
        <v>171</v>
      </c>
      <c r="F2796" s="8">
        <v>405</v>
      </c>
      <c r="G2796" s="10">
        <v>309</v>
      </c>
      <c r="H2796" s="8">
        <v>242</v>
      </c>
      <c r="J2796" s="11">
        <v>33</v>
      </c>
      <c r="K2796" s="11"/>
      <c r="L2796" s="11">
        <v>161</v>
      </c>
      <c r="M2796" s="11">
        <v>37</v>
      </c>
      <c r="N2796" s="11">
        <v>204</v>
      </c>
      <c r="O2796" s="11">
        <v>161</v>
      </c>
      <c r="P2796" s="11">
        <v>43</v>
      </c>
      <c r="Q2796" s="11">
        <v>35</v>
      </c>
      <c r="R2796" s="11"/>
      <c r="S2796" s="11">
        <v>161</v>
      </c>
      <c r="T2796" s="11">
        <v>37</v>
      </c>
      <c r="Z2796" s="11"/>
    </row>
    <row r="2797" spans="1:8" ht="12.75">
      <c r="A2797" s="2"/>
      <c r="C2797" s="2"/>
      <c r="D2797" s="5"/>
      <c r="E2797" s="10"/>
      <c r="F2797" s="8"/>
      <c r="G2797" s="10"/>
      <c r="H2797" s="8"/>
    </row>
    <row r="2798" spans="1:8" ht="12.75">
      <c r="A2798" s="2"/>
      <c r="C2798" s="2"/>
      <c r="D2798" s="5"/>
      <c r="E2798" s="10"/>
      <c r="F2798" s="8"/>
      <c r="G2798" s="10"/>
      <c r="H2798" s="8"/>
    </row>
    <row r="2799" spans="1:26" ht="12.75">
      <c r="A2799" s="2">
        <v>399</v>
      </c>
      <c r="B2799" s="11">
        <v>61</v>
      </c>
      <c r="C2799" s="2">
        <v>131</v>
      </c>
      <c r="D2799" s="5">
        <v>204</v>
      </c>
      <c r="E2799" s="10">
        <v>197</v>
      </c>
      <c r="F2799" s="8">
        <v>405</v>
      </c>
      <c r="G2799" s="10">
        <v>307</v>
      </c>
      <c r="H2799" s="8">
        <v>244</v>
      </c>
      <c r="J2799" s="11">
        <v>26</v>
      </c>
      <c r="K2799" s="11"/>
      <c r="L2799" s="11"/>
      <c r="M2799" s="11">
        <v>24</v>
      </c>
      <c r="N2799" s="11">
        <v>162</v>
      </c>
      <c r="O2799" s="11">
        <v>139</v>
      </c>
      <c r="P2799" s="11">
        <v>29</v>
      </c>
      <c r="Q2799" s="11">
        <v>27</v>
      </c>
      <c r="R2799" s="11"/>
      <c r="S2799" s="11">
        <v>139</v>
      </c>
      <c r="T2799" s="11">
        <v>23</v>
      </c>
      <c r="Z2799" s="11"/>
    </row>
    <row r="2800" spans="1:8" ht="12.75">
      <c r="A2800" s="2"/>
      <c r="C2800" s="2"/>
      <c r="D2800" s="5"/>
      <c r="E2800" s="10"/>
      <c r="F2800" s="8"/>
      <c r="G2800" s="10"/>
      <c r="H2800" s="8"/>
    </row>
    <row r="2801" spans="1:8" ht="12.75">
      <c r="A2801" s="2"/>
      <c r="C2801" s="2"/>
      <c r="D2801" s="5"/>
      <c r="E2801" s="10"/>
      <c r="F2801" s="8"/>
      <c r="G2801" s="10"/>
      <c r="H2801" s="8"/>
    </row>
    <row r="2802" spans="1:26" ht="12.75">
      <c r="A2802" s="2">
        <v>436</v>
      </c>
      <c r="B2802" s="11">
        <v>59</v>
      </c>
      <c r="C2802" s="2">
        <v>115</v>
      </c>
      <c r="D2802" s="5">
        <v>196</v>
      </c>
      <c r="E2802" s="10">
        <v>159</v>
      </c>
      <c r="F2802" s="8">
        <v>405</v>
      </c>
      <c r="G2802" s="10">
        <v>305</v>
      </c>
      <c r="H2802" s="8">
        <v>242</v>
      </c>
      <c r="I2802" s="11"/>
      <c r="J2802" s="11">
        <v>26</v>
      </c>
      <c r="K2802" s="11"/>
      <c r="L2802" s="11">
        <v>162</v>
      </c>
      <c r="M2802" s="11">
        <v>21</v>
      </c>
      <c r="N2802" s="11">
        <v>221</v>
      </c>
      <c r="O2802" s="11">
        <v>168</v>
      </c>
      <c r="P2802" s="11">
        <v>22</v>
      </c>
      <c r="Q2802" s="11">
        <v>24</v>
      </c>
      <c r="R2802" s="11"/>
      <c r="S2802" s="11">
        <v>168</v>
      </c>
      <c r="T2802" s="11">
        <v>20</v>
      </c>
      <c r="Z2802" s="11"/>
    </row>
    <row r="2803" spans="1:8" ht="12.75">
      <c r="A2803" s="2"/>
      <c r="C2803" s="2"/>
      <c r="D2803" s="5"/>
      <c r="E2803" s="10"/>
      <c r="F2803" s="8"/>
      <c r="G2803" s="10"/>
      <c r="H2803" s="8"/>
    </row>
    <row r="2804" spans="1:8" ht="12.75">
      <c r="A2804" s="2"/>
      <c r="C2804" s="2"/>
      <c r="D2804" s="5"/>
      <c r="E2804" s="10"/>
      <c r="F2804" s="8"/>
      <c r="G2804" s="10"/>
      <c r="H2804" s="8"/>
    </row>
    <row r="2805" spans="1:26" ht="12.75">
      <c r="A2805" s="2">
        <v>888</v>
      </c>
      <c r="B2805" s="11">
        <v>151</v>
      </c>
      <c r="C2805" s="2">
        <v>170</v>
      </c>
      <c r="D2805" s="5">
        <v>195</v>
      </c>
      <c r="E2805" s="10">
        <v>215</v>
      </c>
      <c r="F2805" s="8">
        <v>405</v>
      </c>
      <c r="G2805" s="10">
        <v>314</v>
      </c>
      <c r="H2805" s="8">
        <v>242</v>
      </c>
      <c r="I2805" s="11"/>
      <c r="J2805" s="11">
        <v>49</v>
      </c>
      <c r="K2805" s="11"/>
      <c r="L2805" s="11">
        <v>150</v>
      </c>
      <c r="M2805" s="11">
        <v>40</v>
      </c>
      <c r="N2805" s="11">
        <v>196</v>
      </c>
      <c r="O2805" s="11">
        <v>154</v>
      </c>
      <c r="P2805" s="11">
        <v>61</v>
      </c>
      <c r="Q2805" s="11">
        <v>46</v>
      </c>
      <c r="R2805" s="11"/>
      <c r="S2805" s="11">
        <v>154</v>
      </c>
      <c r="T2805" s="11">
        <v>52</v>
      </c>
      <c r="Z2805" s="11"/>
    </row>
    <row r="2806" spans="1:8" ht="12.75">
      <c r="A2806" s="2"/>
      <c r="C2806" s="2"/>
      <c r="D2806" s="5"/>
      <c r="E2806" s="10"/>
      <c r="F2806" s="8"/>
      <c r="G2806" s="10"/>
      <c r="H2806" s="8"/>
    </row>
    <row r="2807" spans="1:8" ht="12.75">
      <c r="A2807" s="2"/>
      <c r="C2807" s="2"/>
      <c r="D2807" s="5"/>
      <c r="E2807" s="10"/>
      <c r="F2807" s="8"/>
      <c r="G2807" s="10"/>
      <c r="H2807" s="8"/>
    </row>
    <row r="2808" spans="1:26" ht="12.75">
      <c r="A2808" s="2">
        <v>408</v>
      </c>
      <c r="B2808" s="11">
        <v>63</v>
      </c>
      <c r="C2808" s="2">
        <v>140</v>
      </c>
      <c r="D2808" s="5">
        <v>204</v>
      </c>
      <c r="E2808" s="10">
        <v>210</v>
      </c>
      <c r="F2808" s="8">
        <v>405</v>
      </c>
      <c r="G2808" s="10">
        <v>308</v>
      </c>
      <c r="H2808" s="8">
        <v>244</v>
      </c>
      <c r="I2808" s="11"/>
      <c r="J2808" s="11">
        <v>27</v>
      </c>
      <c r="K2808" s="11"/>
      <c r="L2808" s="11"/>
      <c r="M2808" s="11">
        <v>26</v>
      </c>
      <c r="N2808" s="11">
        <v>161</v>
      </c>
      <c r="O2808" s="11">
        <v>139</v>
      </c>
      <c r="P2808" s="11">
        <v>29</v>
      </c>
      <c r="Q2808" s="11">
        <v>29</v>
      </c>
      <c r="R2808" s="11"/>
      <c r="S2808" s="11">
        <v>139</v>
      </c>
      <c r="T2808" s="11">
        <v>23</v>
      </c>
      <c r="Z2808" s="11"/>
    </row>
    <row r="2809" spans="1:8" ht="12.75">
      <c r="A2809" s="2"/>
      <c r="C2809" s="2"/>
      <c r="D2809" s="5"/>
      <c r="E2809" s="10"/>
      <c r="F2809" s="8"/>
      <c r="G2809" s="10"/>
      <c r="H2809" s="8"/>
    </row>
    <row r="2810" spans="1:8" ht="12.75">
      <c r="A2810" s="2"/>
      <c r="C2810" s="2"/>
      <c r="D2810" s="5"/>
      <c r="E2810" s="10"/>
      <c r="F2810" s="8"/>
      <c r="G2810" s="10"/>
      <c r="H2810" s="8"/>
    </row>
    <row r="2811" spans="1:26" ht="12.75">
      <c r="A2811" s="2">
        <v>521</v>
      </c>
      <c r="B2811" s="11">
        <v>73</v>
      </c>
      <c r="C2811" s="2">
        <v>181</v>
      </c>
      <c r="D2811" s="5">
        <v>208</v>
      </c>
      <c r="E2811" s="10">
        <v>239</v>
      </c>
      <c r="F2811" s="8">
        <v>405</v>
      </c>
      <c r="G2811" s="10">
        <v>313</v>
      </c>
      <c r="H2811" s="8">
        <v>244</v>
      </c>
      <c r="I2811" s="11">
        <v>188</v>
      </c>
      <c r="J2811" s="11">
        <v>30</v>
      </c>
      <c r="K2811" s="11"/>
      <c r="L2811" s="11"/>
      <c r="M2811" s="11">
        <v>23</v>
      </c>
      <c r="N2811" s="11">
        <v>189</v>
      </c>
      <c r="O2811" s="11">
        <v>149</v>
      </c>
      <c r="P2811" s="11">
        <v>25</v>
      </c>
      <c r="Q2811" s="11">
        <v>26</v>
      </c>
      <c r="R2811" s="11"/>
      <c r="S2811" s="11">
        <v>149</v>
      </c>
      <c r="T2811" s="11">
        <v>22</v>
      </c>
      <c r="Z2811" s="11"/>
    </row>
    <row r="2812" spans="1:8" ht="12.75">
      <c r="A2812" s="2"/>
      <c r="C2812" s="2"/>
      <c r="D2812" s="5"/>
      <c r="E2812" s="10"/>
      <c r="F2812" s="8"/>
      <c r="G2812" s="10"/>
      <c r="H2812" s="8"/>
    </row>
    <row r="2813" spans="1:8" ht="12.75">
      <c r="A2813" s="2"/>
      <c r="C2813" s="2"/>
      <c r="D2813" s="5"/>
      <c r="E2813" s="10"/>
      <c r="F2813" s="8"/>
      <c r="G2813" s="10"/>
      <c r="H2813" s="8"/>
    </row>
    <row r="2814" spans="1:26" ht="12.75">
      <c r="A2814" s="2">
        <v>689</v>
      </c>
      <c r="B2814" s="11">
        <v>118</v>
      </c>
      <c r="C2814" s="2">
        <v>150</v>
      </c>
      <c r="D2814" s="5">
        <v>204</v>
      </c>
      <c r="E2814" s="10">
        <v>241</v>
      </c>
      <c r="F2814" s="8">
        <v>405</v>
      </c>
      <c r="G2814" s="10">
        <v>311</v>
      </c>
      <c r="H2814" s="8">
        <v>244</v>
      </c>
      <c r="I2814" s="11">
        <v>229</v>
      </c>
      <c r="J2814" s="11">
        <v>44</v>
      </c>
      <c r="K2814" s="11"/>
      <c r="L2814" s="11"/>
      <c r="M2814" s="11">
        <v>39</v>
      </c>
      <c r="N2814" s="11">
        <v>221</v>
      </c>
      <c r="O2814" s="11">
        <v>165</v>
      </c>
      <c r="P2814" s="11">
        <v>66</v>
      </c>
      <c r="Q2814" s="11">
        <v>45</v>
      </c>
      <c r="R2814" s="11"/>
      <c r="S2814" s="11">
        <v>165</v>
      </c>
      <c r="T2814" s="11">
        <v>48</v>
      </c>
      <c r="Z2814" s="11"/>
    </row>
    <row r="2815" spans="1:8" ht="12.75">
      <c r="A2815" s="2"/>
      <c r="C2815" s="3"/>
      <c r="D2815" s="5"/>
      <c r="E2815" s="10"/>
      <c r="F2815" s="8"/>
      <c r="G2815" s="10"/>
      <c r="H2815" s="8"/>
    </row>
    <row r="2816" spans="1:8" ht="12.75">
      <c r="A2816" s="2"/>
      <c r="C2816" s="2"/>
      <c r="D2816" s="5"/>
      <c r="E2816" s="10"/>
      <c r="F2816" s="8"/>
      <c r="G2816" s="10"/>
      <c r="H2816" s="8"/>
    </row>
    <row r="2817" spans="1:26" ht="12.75">
      <c r="A2817" s="2">
        <v>740</v>
      </c>
      <c r="B2817" s="11">
        <v>125</v>
      </c>
      <c r="C2817" s="2">
        <v>162</v>
      </c>
      <c r="D2817" s="5">
        <v>204</v>
      </c>
      <c r="E2817" s="10">
        <v>242</v>
      </c>
      <c r="F2817" s="8">
        <v>405</v>
      </c>
      <c r="G2817" s="10">
        <v>311</v>
      </c>
      <c r="H2817" s="8">
        <v>244</v>
      </c>
      <c r="I2817" s="11">
        <v>221</v>
      </c>
      <c r="J2817" s="11">
        <v>46</v>
      </c>
      <c r="K2817" s="11"/>
      <c r="L2817" s="11"/>
      <c r="M2817" s="11">
        <v>40</v>
      </c>
      <c r="N2817" s="11">
        <v>220</v>
      </c>
      <c r="O2817" s="11">
        <v>163</v>
      </c>
      <c r="P2817" s="11">
        <v>69</v>
      </c>
      <c r="Q2817" s="11">
        <v>45</v>
      </c>
      <c r="R2817" s="11"/>
      <c r="S2817" s="11">
        <v>163</v>
      </c>
      <c r="T2817" s="11">
        <v>50</v>
      </c>
      <c r="Z2817" s="11"/>
    </row>
    <row r="2818" spans="1:8" ht="12.75">
      <c r="A2818" s="2"/>
      <c r="C2818" s="2"/>
      <c r="D2818" s="5"/>
      <c r="E2818" s="10"/>
      <c r="F2818" s="8"/>
      <c r="G2818" s="10"/>
      <c r="H2818" s="8"/>
    </row>
    <row r="2819" spans="1:8" ht="12.75">
      <c r="A2819" s="2"/>
      <c r="C2819" s="2"/>
      <c r="D2819" s="5"/>
      <c r="E2819" s="10"/>
      <c r="F2819" s="8"/>
      <c r="G2819" s="10"/>
      <c r="H2819" s="8"/>
    </row>
    <row r="2820" spans="1:26" ht="12.75">
      <c r="A2820" s="2">
        <v>15</v>
      </c>
      <c r="B2820" s="11">
        <v>4</v>
      </c>
      <c r="C2820" s="2">
        <v>119</v>
      </c>
      <c r="D2820" s="5">
        <v>208</v>
      </c>
      <c r="E2820" s="10">
        <v>246</v>
      </c>
      <c r="F2820" s="8">
        <v>405</v>
      </c>
      <c r="G2820" s="10">
        <v>301</v>
      </c>
      <c r="H2820" s="8">
        <v>241</v>
      </c>
      <c r="I2820" s="11">
        <v>163</v>
      </c>
      <c r="J2820" s="11">
        <v>21</v>
      </c>
      <c r="K2820" s="11">
        <v>1</v>
      </c>
      <c r="L2820" s="11"/>
      <c r="M2820" s="11">
        <v>2</v>
      </c>
      <c r="N2820" s="11">
        <v>158</v>
      </c>
      <c r="O2820" s="11">
        <v>1</v>
      </c>
      <c r="P2820" s="11">
        <v>25</v>
      </c>
      <c r="Q2820" s="11">
        <v>23</v>
      </c>
      <c r="R2820" s="11"/>
      <c r="S2820" s="11">
        <v>1</v>
      </c>
      <c r="T2820" s="11">
        <v>21</v>
      </c>
      <c r="Z2820" s="11"/>
    </row>
    <row r="2821" spans="1:8" ht="12.75">
      <c r="A2821" s="2"/>
      <c r="C2821" s="2"/>
      <c r="D2821" s="5"/>
      <c r="E2821" s="10"/>
      <c r="F2821" s="8"/>
      <c r="G2821" s="10"/>
      <c r="H2821" s="8"/>
    </row>
    <row r="2822" spans="1:8" ht="12.75">
      <c r="A2822" s="2"/>
      <c r="C2822" s="2"/>
      <c r="D2822" s="5"/>
      <c r="E2822" s="10"/>
      <c r="F2822" s="8"/>
      <c r="G2822" s="10"/>
      <c r="H2822" s="8"/>
    </row>
    <row r="2823" spans="1:8" ht="12.75">
      <c r="A2823" s="2"/>
      <c r="C2823" s="2"/>
      <c r="D2823" s="5"/>
      <c r="E2823" s="10"/>
      <c r="F2823" s="8"/>
      <c r="G2823" s="10"/>
      <c r="H2823" s="8"/>
    </row>
    <row r="2824" spans="1:26" ht="12.75">
      <c r="A2824" s="2">
        <v>636</v>
      </c>
      <c r="B2824" s="11">
        <v>113</v>
      </c>
      <c r="C2824" s="2">
        <v>180</v>
      </c>
      <c r="D2824" s="5">
        <v>204</v>
      </c>
      <c r="E2824" s="10">
        <v>154</v>
      </c>
      <c r="F2824" s="8">
        <v>405</v>
      </c>
      <c r="G2824" s="10">
        <v>287</v>
      </c>
      <c r="H2824" s="8">
        <v>243</v>
      </c>
      <c r="I2824" s="11">
        <v>230</v>
      </c>
      <c r="J2824" s="11">
        <v>40</v>
      </c>
      <c r="K2824" s="11"/>
      <c r="L2824" s="11"/>
      <c r="M2824" s="11">
        <v>40</v>
      </c>
      <c r="N2824" s="11">
        <v>223</v>
      </c>
      <c r="O2824" s="11">
        <v>172</v>
      </c>
      <c r="P2824" s="11">
        <v>60</v>
      </c>
      <c r="Q2824" s="11">
        <v>47</v>
      </c>
      <c r="R2824" s="11"/>
      <c r="S2824" s="11">
        <v>172</v>
      </c>
      <c r="T2824" s="11">
        <v>48</v>
      </c>
      <c r="Z2824" s="11"/>
    </row>
    <row r="2825" spans="1:8" ht="12.75">
      <c r="A2825" s="2"/>
      <c r="C2825" s="2"/>
      <c r="D2825" s="5"/>
      <c r="E2825" s="10"/>
      <c r="F2825" s="8"/>
      <c r="G2825" s="10"/>
      <c r="H2825" s="8"/>
    </row>
    <row r="2826" spans="1:8" ht="12.75">
      <c r="A2826" s="2"/>
      <c r="C2826" s="2"/>
      <c r="D2826" s="5"/>
      <c r="E2826" s="10"/>
      <c r="F2826" s="8"/>
      <c r="G2826" s="10"/>
      <c r="H2826" s="8"/>
    </row>
    <row r="2827" spans="1:26" ht="12.75">
      <c r="A2827" s="2">
        <v>344</v>
      </c>
      <c r="B2827" s="11">
        <v>46</v>
      </c>
      <c r="C2827" s="2">
        <v>155</v>
      </c>
      <c r="D2827" s="5">
        <v>204</v>
      </c>
      <c r="E2827" s="10">
        <v>241</v>
      </c>
      <c r="F2827" s="8">
        <v>405</v>
      </c>
      <c r="G2827" s="10">
        <v>311</v>
      </c>
      <c r="H2827" s="8">
        <v>244</v>
      </c>
      <c r="I2827" s="11">
        <v>158</v>
      </c>
      <c r="J2827" s="11">
        <v>19</v>
      </c>
      <c r="K2827" s="11"/>
      <c r="L2827" s="11"/>
      <c r="M2827" s="11">
        <v>21</v>
      </c>
      <c r="N2827" s="11">
        <v>150</v>
      </c>
      <c r="O2827" s="11">
        <v>137</v>
      </c>
      <c r="P2827" s="11">
        <v>17</v>
      </c>
      <c r="Q2827" s="11">
        <v>24</v>
      </c>
      <c r="R2827" s="11"/>
      <c r="S2827" s="11">
        <v>137</v>
      </c>
      <c r="T2827" s="11">
        <v>13</v>
      </c>
      <c r="Z2827" s="11"/>
    </row>
    <row r="2828" spans="1:8" ht="12.75">
      <c r="A2828" s="2"/>
      <c r="C2828" s="2"/>
      <c r="D2828" s="5"/>
      <c r="E2828" s="10"/>
      <c r="F2828" s="8"/>
      <c r="G2828" s="10"/>
      <c r="H2828" s="8"/>
    </row>
    <row r="2829" spans="1:8" ht="12.75">
      <c r="A2829" s="2"/>
      <c r="C2829" s="2"/>
      <c r="D2829" s="5"/>
      <c r="E2829" s="10"/>
      <c r="F2829" s="8"/>
      <c r="G2829" s="10"/>
      <c r="H2829" s="8"/>
    </row>
    <row r="2830" spans="1:26" ht="12.75">
      <c r="A2830" s="2">
        <v>561</v>
      </c>
      <c r="B2830" s="11">
        <v>81</v>
      </c>
      <c r="C2830" s="2">
        <v>160</v>
      </c>
      <c r="D2830" s="5">
        <v>204</v>
      </c>
      <c r="E2830" s="10">
        <v>224</v>
      </c>
      <c r="F2830" s="8">
        <v>405</v>
      </c>
      <c r="G2830" s="10">
        <v>312</v>
      </c>
      <c r="H2830" s="8">
        <v>244</v>
      </c>
      <c r="I2830" s="11"/>
      <c r="J2830" s="11">
        <v>30</v>
      </c>
      <c r="K2830" s="11"/>
      <c r="L2830" s="11"/>
      <c r="M2830" s="11">
        <v>22</v>
      </c>
      <c r="N2830" s="11">
        <v>207</v>
      </c>
      <c r="O2830" s="11">
        <v>161</v>
      </c>
      <c r="P2830" s="11">
        <v>25</v>
      </c>
      <c r="Q2830" s="11">
        <v>27</v>
      </c>
      <c r="R2830" s="11"/>
      <c r="S2830" s="11">
        <v>161</v>
      </c>
      <c r="T2830" s="11">
        <v>22</v>
      </c>
      <c r="Z2830" s="11"/>
    </row>
    <row r="2831" spans="1:8" ht="12.75">
      <c r="A2831" s="2"/>
      <c r="C2831" s="2"/>
      <c r="D2831" s="5"/>
      <c r="E2831" s="10"/>
      <c r="F2831" s="8"/>
      <c r="G2831" s="10"/>
      <c r="H2831" s="8"/>
    </row>
    <row r="2832" spans="1:8" ht="12.75">
      <c r="A2832" s="2"/>
      <c r="C2832" s="2"/>
      <c r="D2832" s="5"/>
      <c r="E2832" s="10"/>
      <c r="F2832" s="8"/>
      <c r="G2832" s="10"/>
      <c r="H2832" s="8"/>
    </row>
    <row r="2833" spans="1:26" ht="12.75">
      <c r="A2833" s="2">
        <v>528</v>
      </c>
      <c r="B2833" s="11">
        <v>76</v>
      </c>
      <c r="C2833" s="2">
        <v>143</v>
      </c>
      <c r="D2833" s="5">
        <v>195</v>
      </c>
      <c r="E2833" s="10">
        <v>228</v>
      </c>
      <c r="F2833" s="8">
        <v>405</v>
      </c>
      <c r="G2833" s="10">
        <v>310</v>
      </c>
      <c r="H2833" s="8">
        <v>242</v>
      </c>
      <c r="I2833" s="11"/>
      <c r="J2833" s="11">
        <v>30</v>
      </c>
      <c r="K2833" s="11"/>
      <c r="L2833" s="11">
        <v>135</v>
      </c>
      <c r="M2833" s="11">
        <v>23</v>
      </c>
      <c r="N2833" s="11">
        <v>191</v>
      </c>
      <c r="O2833" s="11">
        <v>151</v>
      </c>
      <c r="P2833" s="11">
        <v>25</v>
      </c>
      <c r="Q2833" s="11">
        <v>27</v>
      </c>
      <c r="R2833" s="11"/>
      <c r="S2833" s="11">
        <v>151</v>
      </c>
      <c r="T2833" s="11">
        <v>22</v>
      </c>
      <c r="Z2833" s="11"/>
    </row>
    <row r="2834" spans="1:8" ht="12.75">
      <c r="A2834" s="2"/>
      <c r="C2834" s="2"/>
      <c r="D2834" s="5"/>
      <c r="E2834" s="10"/>
      <c r="F2834" s="8"/>
      <c r="G2834" s="10"/>
      <c r="H2834" s="8"/>
    </row>
    <row r="2835" spans="1:8" ht="12.75">
      <c r="A2835" s="2"/>
      <c r="C2835" s="2"/>
      <c r="D2835" s="5"/>
      <c r="E2835" s="10"/>
      <c r="F2835" s="8"/>
      <c r="G2835" s="10"/>
      <c r="H2835" s="8"/>
    </row>
    <row r="2836" spans="1:26" ht="12.75">
      <c r="A2836" s="2">
        <v>561</v>
      </c>
      <c r="B2836" s="11">
        <v>81</v>
      </c>
      <c r="C2836" s="2">
        <v>146</v>
      </c>
      <c r="D2836" s="5">
        <v>196</v>
      </c>
      <c r="E2836" s="10">
        <v>203</v>
      </c>
      <c r="F2836" s="8">
        <v>405</v>
      </c>
      <c r="G2836" s="10">
        <v>311</v>
      </c>
      <c r="H2836" s="8">
        <v>242</v>
      </c>
      <c r="I2836" s="11"/>
      <c r="J2836" s="11">
        <v>30</v>
      </c>
      <c r="K2836" s="11"/>
      <c r="L2836" s="11">
        <v>151</v>
      </c>
      <c r="M2836" s="11">
        <v>22</v>
      </c>
      <c r="N2836" s="11">
        <v>208</v>
      </c>
      <c r="O2836" s="11">
        <v>161</v>
      </c>
      <c r="P2836" s="11">
        <v>24</v>
      </c>
      <c r="Q2836" s="11">
        <v>28</v>
      </c>
      <c r="R2836" s="11"/>
      <c r="S2836" s="11">
        <v>161</v>
      </c>
      <c r="T2836" s="11">
        <v>22</v>
      </c>
      <c r="Z2836" s="11"/>
    </row>
    <row r="2837" spans="1:8" ht="12.75">
      <c r="A2837" s="2"/>
      <c r="C2837" s="2"/>
      <c r="D2837" s="5"/>
      <c r="E2837" s="10"/>
      <c r="F2837" s="8"/>
      <c r="G2837" s="10"/>
      <c r="H2837" s="8"/>
    </row>
    <row r="2838" spans="1:8" ht="12.75">
      <c r="A2838" s="2"/>
      <c r="C2838" s="2"/>
      <c r="D2838" s="5"/>
      <c r="E2838" s="10"/>
      <c r="F2838" s="8"/>
      <c r="G2838" s="10"/>
      <c r="H2838" s="8"/>
    </row>
    <row r="2839" spans="1:26" ht="12.75">
      <c r="A2839" s="2">
        <v>3</v>
      </c>
      <c r="B2839" s="11">
        <v>3</v>
      </c>
      <c r="C2839" s="2">
        <v>443</v>
      </c>
      <c r="D2839" s="5">
        <v>468</v>
      </c>
      <c r="E2839" s="10">
        <v>530</v>
      </c>
      <c r="F2839" s="8">
        <v>473</v>
      </c>
      <c r="G2839" s="10">
        <v>510</v>
      </c>
      <c r="H2839" s="8">
        <v>510</v>
      </c>
      <c r="I2839" s="11">
        <v>1</v>
      </c>
      <c r="J2839" s="11"/>
      <c r="K2839" s="11">
        <v>1</v>
      </c>
      <c r="L2839" s="11"/>
      <c r="M2839" s="11">
        <v>3</v>
      </c>
      <c r="N2839" s="11"/>
      <c r="O2839" s="11">
        <v>3</v>
      </c>
      <c r="P2839" s="11"/>
      <c r="Q2839" s="11">
        <v>3</v>
      </c>
      <c r="R2839" s="11"/>
      <c r="S2839" s="11">
        <v>3</v>
      </c>
      <c r="T2839" s="11"/>
      <c r="Z2839" s="11"/>
    </row>
    <row r="2840" spans="1:26" ht="12.75">
      <c r="A2840" s="2">
        <v>9</v>
      </c>
      <c r="B2840" s="11">
        <v>4</v>
      </c>
      <c r="C2840" s="2">
        <v>188</v>
      </c>
      <c r="D2840" s="5">
        <v>297</v>
      </c>
      <c r="E2840" s="10">
        <v>403</v>
      </c>
      <c r="F2840" s="8">
        <v>286</v>
      </c>
      <c r="G2840" s="10">
        <v>320</v>
      </c>
      <c r="H2840" s="8">
        <v>243</v>
      </c>
      <c r="I2840" s="11">
        <v>2</v>
      </c>
      <c r="J2840" s="11">
        <v>2</v>
      </c>
      <c r="K2840" s="11">
        <v>3</v>
      </c>
      <c r="L2840" s="11"/>
      <c r="M2840" s="11">
        <v>3</v>
      </c>
      <c r="N2840" s="11"/>
      <c r="O2840" s="11">
        <v>73</v>
      </c>
      <c r="P2840" s="11">
        <v>2</v>
      </c>
      <c r="Q2840" s="11">
        <v>3</v>
      </c>
      <c r="R2840" s="11">
        <v>2</v>
      </c>
      <c r="S2840" s="11">
        <v>73</v>
      </c>
      <c r="T2840" s="11">
        <v>2</v>
      </c>
      <c r="Z2840" s="11"/>
    </row>
    <row r="2841" spans="1:8" ht="12.75">
      <c r="A2841" s="2"/>
      <c r="C2841" s="2"/>
      <c r="D2841" s="5"/>
      <c r="E2841" s="10"/>
      <c r="F2841" s="8"/>
      <c r="G2841" s="10"/>
      <c r="H2841" s="8"/>
    </row>
    <row r="2842" spans="1:8" ht="12.75">
      <c r="A2842" s="2"/>
      <c r="C2842" s="2"/>
      <c r="D2842" s="5"/>
      <c r="E2842" s="10"/>
      <c r="F2842" s="8"/>
      <c r="G2842" s="10"/>
      <c r="H2842" s="8"/>
    </row>
    <row r="2843" spans="1:8" ht="12.75">
      <c r="A2843" s="2"/>
      <c r="C2843" s="2"/>
      <c r="D2843" s="5"/>
      <c r="E2843" s="10"/>
      <c r="F2843" s="8"/>
      <c r="G2843" s="10"/>
      <c r="H2843" s="8"/>
    </row>
    <row r="2844" spans="1:26" ht="12.75">
      <c r="A2844" s="2">
        <v>109</v>
      </c>
      <c r="B2844" s="11">
        <v>18</v>
      </c>
      <c r="C2844" s="2">
        <v>201</v>
      </c>
      <c r="D2844" s="5">
        <v>318</v>
      </c>
      <c r="E2844" s="10">
        <v>483</v>
      </c>
      <c r="F2844" s="8">
        <v>430</v>
      </c>
      <c r="G2844" s="10">
        <v>297</v>
      </c>
      <c r="H2844" s="8">
        <v>239</v>
      </c>
      <c r="I2844" s="11">
        <v>7</v>
      </c>
      <c r="J2844" s="11">
        <v>12</v>
      </c>
      <c r="K2844" s="11">
        <v>9</v>
      </c>
      <c r="L2844" s="11"/>
      <c r="M2844" s="11">
        <v>10</v>
      </c>
      <c r="N2844" s="11"/>
      <c r="O2844" s="11">
        <v>18</v>
      </c>
      <c r="P2844" s="11">
        <v>18</v>
      </c>
      <c r="Q2844" s="11">
        <v>13</v>
      </c>
      <c r="R2844" s="11"/>
      <c r="S2844" s="11">
        <v>18</v>
      </c>
      <c r="T2844" s="11">
        <v>16</v>
      </c>
      <c r="Z2844" s="11"/>
    </row>
    <row r="2845" spans="1:8" ht="12.75">
      <c r="A2845" s="2"/>
      <c r="C2845" s="2"/>
      <c r="D2845" s="5"/>
      <c r="E2845" s="10"/>
      <c r="F2845" s="8"/>
      <c r="G2845" s="10"/>
      <c r="H2845" s="8"/>
    </row>
    <row r="2846" spans="1:8" ht="12.75">
      <c r="A2846" s="2"/>
      <c r="C2846" s="2"/>
      <c r="D2846" s="5"/>
      <c r="E2846" s="10"/>
      <c r="F2846" s="8"/>
      <c r="G2846" s="10"/>
      <c r="H2846" s="8"/>
    </row>
    <row r="2847" spans="1:8" ht="12.75">
      <c r="A2847" s="2"/>
      <c r="C2847" s="2"/>
      <c r="D2847" s="5"/>
      <c r="E2847" s="10"/>
      <c r="F2847" s="8"/>
      <c r="G2847" s="10"/>
      <c r="H2847" s="8"/>
    </row>
    <row r="2848" spans="1:8" ht="12.75">
      <c r="A2848" s="2"/>
      <c r="C2848" s="2"/>
      <c r="D2848" s="5"/>
      <c r="E2848" s="10"/>
      <c r="F2848" s="8"/>
      <c r="G2848" s="10"/>
      <c r="H2848" s="8"/>
    </row>
    <row r="2849" spans="1:8" ht="12.75">
      <c r="A2849" s="2"/>
      <c r="C2849" s="2"/>
      <c r="D2849" s="5"/>
      <c r="E2849" s="10"/>
      <c r="F2849" s="8"/>
      <c r="G2849" s="10"/>
      <c r="H2849" s="8"/>
    </row>
    <row r="2850" spans="1:8" ht="12.75">
      <c r="A2850" s="2"/>
      <c r="C2850" s="2"/>
      <c r="D2850" s="5"/>
      <c r="E2850" s="10"/>
      <c r="F2850" s="8"/>
      <c r="G2850" s="10"/>
      <c r="H2850" s="8"/>
    </row>
    <row r="2851" spans="1:26" ht="12.75">
      <c r="A2851" s="2">
        <v>241</v>
      </c>
      <c r="B2851" s="11">
        <v>46</v>
      </c>
      <c r="C2851" s="2">
        <v>161</v>
      </c>
      <c r="D2851" s="5">
        <v>320</v>
      </c>
      <c r="E2851" s="10">
        <v>479</v>
      </c>
      <c r="F2851" s="8">
        <v>439</v>
      </c>
      <c r="G2851" s="10">
        <v>304</v>
      </c>
      <c r="H2851" s="8">
        <v>245</v>
      </c>
      <c r="I2851" s="11">
        <v>12</v>
      </c>
      <c r="J2851" s="11">
        <v>39</v>
      </c>
      <c r="K2851" s="11">
        <v>15</v>
      </c>
      <c r="L2851" s="11"/>
      <c r="M2851" s="11">
        <v>24</v>
      </c>
      <c r="N2851" s="11"/>
      <c r="O2851" s="11">
        <v>136</v>
      </c>
      <c r="P2851" s="11">
        <v>64</v>
      </c>
      <c r="Q2851" s="11">
        <v>29</v>
      </c>
      <c r="R2851" s="11"/>
      <c r="S2851" s="11">
        <v>136</v>
      </c>
      <c r="T2851" s="11">
        <v>50</v>
      </c>
      <c r="Z2851" s="11"/>
    </row>
    <row r="2852" spans="1:8" ht="12.75">
      <c r="A2852" s="2"/>
      <c r="C2852" s="2"/>
      <c r="D2852" s="5"/>
      <c r="E2852" s="10"/>
      <c r="F2852" s="8"/>
      <c r="G2852" s="10"/>
      <c r="H2852" s="8"/>
    </row>
    <row r="2853" spans="1:8" ht="12.75">
      <c r="A2853" s="2"/>
      <c r="C2853" s="2"/>
      <c r="D2853" s="5"/>
      <c r="E2853" s="10"/>
      <c r="F2853" s="8"/>
      <c r="G2853" s="10"/>
      <c r="H2853" s="8"/>
    </row>
    <row r="2854" spans="1:26" ht="12.75">
      <c r="A2854" s="2">
        <v>103</v>
      </c>
      <c r="B2854" s="11">
        <v>12</v>
      </c>
      <c r="C2854" s="2">
        <v>49</v>
      </c>
      <c r="D2854" s="5">
        <v>43</v>
      </c>
      <c r="E2854" s="10">
        <v>378</v>
      </c>
      <c r="F2854" s="8">
        <v>271</v>
      </c>
      <c r="G2854" s="10">
        <v>222</v>
      </c>
      <c r="H2854" s="8">
        <v>219</v>
      </c>
      <c r="I2854" s="11">
        <v>63</v>
      </c>
      <c r="J2854" s="11">
        <v>2</v>
      </c>
      <c r="K2854" s="11">
        <v>79</v>
      </c>
      <c r="L2854" s="11">
        <v>2</v>
      </c>
      <c r="M2854" s="11">
        <v>3</v>
      </c>
      <c r="N2854" s="11"/>
      <c r="O2854" s="11"/>
      <c r="P2854" s="11">
        <v>20</v>
      </c>
      <c r="Q2854" s="11">
        <v>15</v>
      </c>
      <c r="R2854" s="11">
        <v>80</v>
      </c>
      <c r="S2854" s="11"/>
      <c r="T2854" s="11">
        <v>17</v>
      </c>
      <c r="Z2854" s="11"/>
    </row>
    <row r="2855" spans="1:8" ht="12.75">
      <c r="A2855" s="2"/>
      <c r="C2855" s="2"/>
      <c r="D2855" s="5"/>
      <c r="E2855" s="10"/>
      <c r="F2855" s="8"/>
      <c r="G2855" s="10"/>
      <c r="H2855" s="8"/>
    </row>
    <row r="2856" spans="1:8" ht="12.75">
      <c r="A2856" s="2"/>
      <c r="C2856" s="2"/>
      <c r="D2856" s="5"/>
      <c r="E2856" s="10"/>
      <c r="F2856" s="8"/>
      <c r="G2856" s="10"/>
      <c r="H2856" s="8"/>
    </row>
    <row r="2857" spans="1:8" ht="12.75">
      <c r="A2857" s="2"/>
      <c r="C2857" s="2"/>
      <c r="D2857" s="5"/>
      <c r="E2857" s="10"/>
      <c r="F2857" s="8"/>
      <c r="G2857" s="10"/>
      <c r="H2857" s="8"/>
    </row>
    <row r="2858" spans="1:8" ht="12.75">
      <c r="A2858" s="2"/>
      <c r="C2858" s="2"/>
      <c r="D2858" s="5"/>
      <c r="E2858" s="10"/>
      <c r="F2858" s="8"/>
      <c r="G2858" s="10"/>
      <c r="H2858" s="8"/>
    </row>
    <row r="2859" spans="1:8" ht="12.75">
      <c r="A2859" s="2"/>
      <c r="C2859" s="2"/>
      <c r="D2859" s="5"/>
      <c r="E2859" s="10"/>
      <c r="F2859" s="8"/>
      <c r="G2859" s="10"/>
      <c r="H2859" s="8"/>
    </row>
    <row r="2860" spans="1:26" ht="12.75">
      <c r="A2860" s="2">
        <v>60</v>
      </c>
      <c r="B2860" s="11">
        <v>8</v>
      </c>
      <c r="C2860" s="2">
        <v>49</v>
      </c>
      <c r="D2860" s="5">
        <v>42</v>
      </c>
      <c r="E2860" s="10">
        <v>194</v>
      </c>
      <c r="F2860" s="8">
        <v>271</v>
      </c>
      <c r="G2860" s="10">
        <v>76</v>
      </c>
      <c r="H2860" s="8">
        <v>221</v>
      </c>
      <c r="I2860" s="11">
        <v>1</v>
      </c>
      <c r="J2860" s="11">
        <v>37</v>
      </c>
      <c r="K2860" s="11">
        <v>3</v>
      </c>
      <c r="L2860" s="11">
        <v>35</v>
      </c>
      <c r="M2860" s="11">
        <v>57</v>
      </c>
      <c r="N2860" s="11">
        <v>22</v>
      </c>
      <c r="O2860" s="11">
        <v>30</v>
      </c>
      <c r="P2860" s="11">
        <v>25</v>
      </c>
      <c r="Q2860" s="11">
        <v>3</v>
      </c>
      <c r="R2860" s="11">
        <v>19</v>
      </c>
      <c r="S2860" s="11">
        <v>30</v>
      </c>
      <c r="T2860" s="11">
        <v>20</v>
      </c>
      <c r="Z2860" s="11"/>
    </row>
    <row r="2861" spans="1:8" ht="12.75">
      <c r="A2861" s="2"/>
      <c r="C2861" s="2"/>
      <c r="D2861" s="5"/>
      <c r="E2861" s="10"/>
      <c r="F2861" s="8"/>
      <c r="G2861" s="10"/>
      <c r="H2861" s="8"/>
    </row>
    <row r="2862" spans="1:8" ht="12.75">
      <c r="A2862" s="2"/>
      <c r="C2862" s="2"/>
      <c r="D2862" s="5"/>
      <c r="E2862" s="10"/>
      <c r="F2862" s="8"/>
      <c r="G2862" s="10"/>
      <c r="H2862" s="8"/>
    </row>
    <row r="2863" spans="1:8" ht="12.75">
      <c r="A2863" s="2"/>
      <c r="C2863" s="2"/>
      <c r="D2863" s="5"/>
      <c r="E2863" s="10"/>
      <c r="F2863" s="8"/>
      <c r="G2863" s="10"/>
      <c r="H2863" s="8"/>
    </row>
    <row r="2864" spans="1:8" ht="12.75">
      <c r="A2864" s="2"/>
      <c r="C2864" s="2"/>
      <c r="D2864" s="5"/>
      <c r="E2864" s="10"/>
      <c r="F2864" s="8"/>
      <c r="G2864" s="10"/>
      <c r="H2864" s="8"/>
    </row>
    <row r="2865" spans="1:8" ht="12.75">
      <c r="A2865" s="2"/>
      <c r="C2865" s="2"/>
      <c r="D2865" s="5"/>
      <c r="E2865" s="10"/>
      <c r="F2865" s="8"/>
      <c r="G2865" s="10"/>
      <c r="H2865" s="8"/>
    </row>
    <row r="2866" spans="1:26" ht="12.75">
      <c r="A2866" s="2">
        <v>227</v>
      </c>
      <c r="B2866" s="11">
        <v>623</v>
      </c>
      <c r="C2866" s="2">
        <v>444</v>
      </c>
      <c r="D2866" s="5">
        <v>423</v>
      </c>
      <c r="E2866" s="10">
        <v>499</v>
      </c>
      <c r="F2866" s="8">
        <v>429</v>
      </c>
      <c r="G2866" s="10">
        <v>433</v>
      </c>
      <c r="H2866" s="8">
        <v>395</v>
      </c>
      <c r="I2866" s="11">
        <v>246</v>
      </c>
      <c r="J2866" s="11"/>
      <c r="K2866" s="11">
        <v>246</v>
      </c>
      <c r="L2866" s="11"/>
      <c r="M2866" s="11">
        <v>187</v>
      </c>
      <c r="N2866" s="11"/>
      <c r="O2866" s="11"/>
      <c r="P2866" s="11"/>
      <c r="Q2866" s="11"/>
      <c r="R2866" s="11"/>
      <c r="S2866" s="11"/>
      <c r="T2866" s="11"/>
      <c r="Z2866" s="11"/>
    </row>
    <row r="2867" spans="1:8" ht="12.75">
      <c r="A2867" s="2"/>
      <c r="C2867" s="2"/>
      <c r="D2867" s="5"/>
      <c r="E2867" s="10"/>
      <c r="F2867" s="8"/>
      <c r="G2867" s="10"/>
      <c r="H2867" s="8"/>
    </row>
    <row r="2868" spans="1:26" ht="12.75">
      <c r="A2868" s="2">
        <v>20</v>
      </c>
      <c r="B2868" s="11">
        <v>7</v>
      </c>
      <c r="C2868" s="2">
        <v>244</v>
      </c>
      <c r="D2868" s="5">
        <v>173</v>
      </c>
      <c r="E2868" s="10">
        <v>234</v>
      </c>
      <c r="F2868" s="8">
        <v>342</v>
      </c>
      <c r="G2868" s="10">
        <v>324</v>
      </c>
      <c r="H2868" s="8">
        <v>242</v>
      </c>
      <c r="I2868" s="11">
        <v>4</v>
      </c>
      <c r="J2868" s="11"/>
      <c r="K2868" s="11">
        <v>3</v>
      </c>
      <c r="L2868" s="11">
        <v>37</v>
      </c>
      <c r="M2868" s="11">
        <v>1</v>
      </c>
      <c r="N2868" s="11">
        <v>20</v>
      </c>
      <c r="O2868" s="11">
        <v>25</v>
      </c>
      <c r="P2868" s="11"/>
      <c r="Q2868" s="11">
        <v>3</v>
      </c>
      <c r="R2868" s="11">
        <v>68</v>
      </c>
      <c r="S2868" s="11">
        <v>25</v>
      </c>
      <c r="T2868" s="11">
        <v>18</v>
      </c>
      <c r="Z2868" s="11"/>
    </row>
    <row r="2869" spans="1:8" ht="12.75">
      <c r="A2869" s="2"/>
      <c r="C2869" s="2"/>
      <c r="D2869" s="5"/>
      <c r="E2869" s="10"/>
      <c r="F2869" s="8"/>
      <c r="G2869" s="10"/>
      <c r="H2869" s="8"/>
    </row>
    <row r="2870" spans="1:8" ht="12.75">
      <c r="A2870" s="2"/>
      <c r="C2870" s="2"/>
      <c r="D2870" s="5"/>
      <c r="E2870" s="10"/>
      <c r="F2870" s="8"/>
      <c r="G2870" s="10"/>
      <c r="H2870" s="8"/>
    </row>
    <row r="2871" spans="1:8" ht="12.75">
      <c r="A2871" s="2"/>
      <c r="C2871" s="2"/>
      <c r="D2871" s="5"/>
      <c r="E2871" s="10"/>
      <c r="F2871" s="8"/>
      <c r="G2871" s="10"/>
      <c r="H2871" s="8"/>
    </row>
    <row r="2872" spans="1:8" ht="12.75">
      <c r="A2872" s="2"/>
      <c r="C2872" s="2"/>
      <c r="D2872" s="5"/>
      <c r="E2872" s="10"/>
      <c r="F2872" s="8"/>
      <c r="G2872" s="10"/>
      <c r="H2872" s="8"/>
    </row>
    <row r="2873" spans="1:8" ht="12.75">
      <c r="A2873" s="2"/>
      <c r="C2873" s="2"/>
      <c r="D2873" s="5"/>
      <c r="E2873" s="10"/>
      <c r="F2873" s="8"/>
      <c r="G2873" s="10"/>
      <c r="H2873" s="8"/>
    </row>
    <row r="2874" spans="1:8" ht="12.75">
      <c r="A2874" s="2"/>
      <c r="C2874" s="2"/>
      <c r="D2874" s="5"/>
      <c r="E2874" s="10"/>
      <c r="F2874" s="8"/>
      <c r="G2874" s="10"/>
      <c r="H2874" s="8"/>
    </row>
    <row r="2875" spans="1:26" ht="12.75">
      <c r="A2875" s="2">
        <v>130</v>
      </c>
      <c r="B2875" s="11">
        <v>22</v>
      </c>
      <c r="C2875" s="2">
        <v>151</v>
      </c>
      <c r="D2875" s="5">
        <v>269</v>
      </c>
      <c r="E2875" s="10">
        <v>262</v>
      </c>
      <c r="F2875" s="8">
        <v>429</v>
      </c>
      <c r="G2875" s="10">
        <v>311</v>
      </c>
      <c r="H2875" s="8">
        <v>269</v>
      </c>
      <c r="I2875" s="11">
        <v>12</v>
      </c>
      <c r="J2875" s="11">
        <v>13</v>
      </c>
      <c r="K2875" s="11">
        <v>12</v>
      </c>
      <c r="L2875" s="11"/>
      <c r="M2875" s="11">
        <v>11</v>
      </c>
      <c r="N2875" s="11">
        <v>93</v>
      </c>
      <c r="O2875" s="11">
        <v>73</v>
      </c>
      <c r="P2875" s="11">
        <v>11</v>
      </c>
      <c r="Q2875" s="11">
        <v>9</v>
      </c>
      <c r="R2875" s="11">
        <v>141</v>
      </c>
      <c r="S2875" s="11">
        <v>73</v>
      </c>
      <c r="T2875" s="11">
        <v>21</v>
      </c>
      <c r="Z2875" s="11"/>
    </row>
    <row r="2876" spans="1:8" ht="12.75">
      <c r="A2876" s="2"/>
      <c r="C2876" s="2"/>
      <c r="D2876" s="5"/>
      <c r="E2876" s="10"/>
      <c r="F2876" s="8"/>
      <c r="G2876" s="10"/>
      <c r="H2876" s="8"/>
    </row>
    <row r="2877" spans="1:8" ht="12.75">
      <c r="A2877" s="2"/>
      <c r="C2877" s="2"/>
      <c r="D2877" s="5"/>
      <c r="E2877" s="10"/>
      <c r="F2877" s="8"/>
      <c r="G2877" s="10"/>
      <c r="H2877" s="8"/>
    </row>
    <row r="2878" spans="1:8" ht="12.75">
      <c r="A2878" s="2"/>
      <c r="C2878" s="2"/>
      <c r="D2878" s="5"/>
      <c r="E2878" s="10"/>
      <c r="F2878" s="8"/>
      <c r="G2878" s="10"/>
      <c r="H2878" s="8"/>
    </row>
    <row r="2879" spans="1:26" ht="12.75">
      <c r="A2879" s="2">
        <v>143</v>
      </c>
      <c r="B2879" s="11">
        <v>23</v>
      </c>
      <c r="C2879" s="2">
        <v>89</v>
      </c>
      <c r="D2879" s="5">
        <v>188</v>
      </c>
      <c r="E2879" s="10">
        <v>280</v>
      </c>
      <c r="F2879" s="8">
        <v>340</v>
      </c>
      <c r="G2879" s="10">
        <v>300</v>
      </c>
      <c r="H2879" s="8">
        <v>196</v>
      </c>
      <c r="I2879" s="11"/>
      <c r="J2879" s="11">
        <v>8</v>
      </c>
      <c r="K2879" s="11">
        <v>14</v>
      </c>
      <c r="L2879" s="11">
        <v>47</v>
      </c>
      <c r="M2879" s="11">
        <v>6</v>
      </c>
      <c r="N2879" s="11"/>
      <c r="O2879" s="11">
        <v>57</v>
      </c>
      <c r="P2879" s="11">
        <v>9</v>
      </c>
      <c r="Q2879" s="11">
        <v>5</v>
      </c>
      <c r="R2879" s="11">
        <v>19</v>
      </c>
      <c r="S2879" s="11">
        <v>57</v>
      </c>
      <c r="T2879" s="11">
        <v>9</v>
      </c>
      <c r="Z2879" s="11"/>
    </row>
    <row r="2880" spans="1:8" ht="12.75">
      <c r="A2880" s="2"/>
      <c r="C2880" s="2"/>
      <c r="D2880" s="5"/>
      <c r="E2880" s="10"/>
      <c r="F2880" s="8"/>
      <c r="G2880" s="10"/>
      <c r="H2880" s="8"/>
    </row>
    <row r="2881" spans="1:8" ht="12.75">
      <c r="A2881" s="2"/>
      <c r="C2881" s="2"/>
      <c r="D2881" s="5"/>
      <c r="E2881" s="10"/>
      <c r="F2881" s="8"/>
      <c r="G2881" s="10"/>
      <c r="H2881" s="8"/>
    </row>
    <row r="2882" spans="1:8" ht="12.75">
      <c r="A2882" s="2"/>
      <c r="C2882" s="2"/>
      <c r="D2882" s="5"/>
      <c r="E2882" s="10"/>
      <c r="F2882" s="8"/>
      <c r="G2882" s="10"/>
      <c r="H2882" s="8"/>
    </row>
    <row r="2883" spans="1:26" ht="12.75">
      <c r="A2883" s="2">
        <v>615</v>
      </c>
      <c r="B2883" s="11">
        <v>68</v>
      </c>
      <c r="C2883" s="2">
        <v>204</v>
      </c>
      <c r="D2883" s="5">
        <v>217</v>
      </c>
      <c r="E2883" s="10">
        <v>278</v>
      </c>
      <c r="F2883" s="8">
        <v>342</v>
      </c>
      <c r="G2883" s="10">
        <v>317</v>
      </c>
      <c r="H2883" s="8">
        <v>250</v>
      </c>
      <c r="I2883" s="11"/>
      <c r="J2883" s="11">
        <v>14</v>
      </c>
      <c r="K2883" s="11">
        <v>37</v>
      </c>
      <c r="L2883" s="11"/>
      <c r="M2883" s="11">
        <v>14</v>
      </c>
      <c r="N2883" s="11"/>
      <c r="O2883" s="11">
        <v>73</v>
      </c>
      <c r="P2883" s="11">
        <v>23</v>
      </c>
      <c r="Q2883" s="11">
        <v>15</v>
      </c>
      <c r="R2883" s="11">
        <v>144</v>
      </c>
      <c r="S2883" s="11">
        <v>73</v>
      </c>
      <c r="T2883" s="11">
        <v>20</v>
      </c>
      <c r="Z2883" s="11"/>
    </row>
    <row r="2884" spans="1:8" ht="12.75">
      <c r="A2884" s="2"/>
      <c r="C2884" s="2"/>
      <c r="D2884" s="5"/>
      <c r="E2884" s="10"/>
      <c r="F2884" s="8"/>
      <c r="G2884" s="10"/>
      <c r="H2884" s="8"/>
    </row>
    <row r="2885" spans="1:8" ht="12.75">
      <c r="A2885" s="2"/>
      <c r="C2885" s="2"/>
      <c r="D2885" s="5"/>
      <c r="E2885" s="10"/>
      <c r="F2885" s="8"/>
      <c r="G2885" s="10"/>
      <c r="H2885" s="8"/>
    </row>
    <row r="2886" spans="1:8" ht="12.75">
      <c r="A2886" s="2"/>
      <c r="C2886" s="2"/>
      <c r="D2886" s="5"/>
      <c r="E2886" s="10"/>
      <c r="F2886" s="8"/>
      <c r="G2886" s="10"/>
      <c r="H2886" s="8"/>
    </row>
    <row r="2887" spans="1:26" ht="12.75">
      <c r="A2887" s="2">
        <v>117</v>
      </c>
      <c r="B2887" s="11">
        <v>15</v>
      </c>
      <c r="C2887" s="2">
        <v>107</v>
      </c>
      <c r="D2887" s="5">
        <v>210</v>
      </c>
      <c r="E2887" s="10">
        <v>285</v>
      </c>
      <c r="F2887" s="8">
        <v>333</v>
      </c>
      <c r="G2887" s="10">
        <v>305</v>
      </c>
      <c r="H2887" s="8">
        <v>239</v>
      </c>
      <c r="I2887" s="11">
        <v>7</v>
      </c>
      <c r="J2887" s="11">
        <v>14</v>
      </c>
      <c r="K2887" s="11">
        <v>7</v>
      </c>
      <c r="L2887" s="11"/>
      <c r="M2887" s="11">
        <v>4</v>
      </c>
      <c r="N2887" s="11"/>
      <c r="O2887" s="11">
        <v>7</v>
      </c>
      <c r="P2887" s="11">
        <v>31</v>
      </c>
      <c r="Q2887" s="11">
        <v>17</v>
      </c>
      <c r="R2887" s="11">
        <v>146</v>
      </c>
      <c r="S2887" s="11">
        <v>7</v>
      </c>
      <c r="T2887" s="11">
        <v>24</v>
      </c>
      <c r="Z2887" s="11"/>
    </row>
    <row r="2888" spans="1:8" ht="12.75">
      <c r="A2888" s="2"/>
      <c r="C2888" s="2"/>
      <c r="D2888" s="5"/>
      <c r="E2888" s="10"/>
      <c r="F2888" s="8"/>
      <c r="G2888" s="10"/>
      <c r="H2888" s="8"/>
    </row>
    <row r="2889" spans="1:8" ht="12.75">
      <c r="A2889" s="2"/>
      <c r="C2889" s="2"/>
      <c r="D2889" s="5"/>
      <c r="E2889" s="10"/>
      <c r="F2889" s="8"/>
      <c r="G2889" s="10"/>
      <c r="H2889" s="8"/>
    </row>
    <row r="2890" spans="1:8" ht="12.75">
      <c r="A2890" s="2"/>
      <c r="C2890" s="2"/>
      <c r="D2890" s="5"/>
      <c r="E2890" s="10"/>
      <c r="F2890" s="8"/>
      <c r="G2890" s="10"/>
      <c r="H2890" s="8"/>
    </row>
    <row r="2891" spans="1:26" ht="12.75">
      <c r="A2891" s="2">
        <v>8</v>
      </c>
      <c r="B2891" s="11">
        <v>1</v>
      </c>
      <c r="C2891" s="2">
        <v>89</v>
      </c>
      <c r="D2891" s="5">
        <v>188</v>
      </c>
      <c r="E2891" s="10">
        <v>280</v>
      </c>
      <c r="F2891" s="8">
        <v>340</v>
      </c>
      <c r="G2891" s="10">
        <v>308</v>
      </c>
      <c r="H2891" s="8">
        <v>216</v>
      </c>
      <c r="I2891" s="11">
        <v>1</v>
      </c>
      <c r="J2891" s="11">
        <v>4</v>
      </c>
      <c r="K2891" s="11">
        <v>1</v>
      </c>
      <c r="L2891" s="11">
        <v>55</v>
      </c>
      <c r="M2891" s="11">
        <v>1</v>
      </c>
      <c r="N2891" s="11"/>
      <c r="O2891" s="11">
        <v>1</v>
      </c>
      <c r="P2891" s="11">
        <v>13</v>
      </c>
      <c r="Q2891" s="11">
        <v>6</v>
      </c>
      <c r="R2891" s="11">
        <v>1</v>
      </c>
      <c r="S2891" s="11">
        <v>1</v>
      </c>
      <c r="T2891" s="11">
        <v>12</v>
      </c>
      <c r="Z2891" s="11"/>
    </row>
    <row r="2892" spans="1:8" ht="12.75">
      <c r="A2892" s="2"/>
      <c r="C2892" s="2"/>
      <c r="D2892" s="5"/>
      <c r="E2892" s="10"/>
      <c r="F2892" s="8"/>
      <c r="G2892" s="10"/>
      <c r="H2892" s="8"/>
    </row>
    <row r="2893" spans="1:8" ht="12.75">
      <c r="A2893" s="2"/>
      <c r="C2893" s="2"/>
      <c r="D2893" s="5"/>
      <c r="E2893" s="10"/>
      <c r="F2893" s="8"/>
      <c r="G2893" s="10"/>
      <c r="H2893" s="8"/>
    </row>
    <row r="2894" spans="1:8" ht="12.75">
      <c r="A2894" s="2"/>
      <c r="C2894" s="2"/>
      <c r="D2894" s="5"/>
      <c r="E2894" s="10"/>
      <c r="F2894" s="8"/>
      <c r="G2894" s="10"/>
      <c r="H2894" s="8"/>
    </row>
    <row r="2895" spans="1:26" ht="12.75">
      <c r="A2895" s="2">
        <v>116</v>
      </c>
      <c r="B2895" s="11">
        <v>15</v>
      </c>
      <c r="C2895" s="2">
        <v>168</v>
      </c>
      <c r="D2895" s="5">
        <v>184</v>
      </c>
      <c r="E2895" s="10">
        <v>286</v>
      </c>
      <c r="F2895" s="8">
        <v>342</v>
      </c>
      <c r="G2895" s="10">
        <v>323</v>
      </c>
      <c r="H2895" s="8">
        <v>240</v>
      </c>
      <c r="I2895" s="11">
        <v>7</v>
      </c>
      <c r="J2895" s="11">
        <v>13</v>
      </c>
      <c r="K2895" s="11">
        <v>6</v>
      </c>
      <c r="L2895" s="11">
        <v>62</v>
      </c>
      <c r="M2895" s="11">
        <v>4</v>
      </c>
      <c r="N2895" s="11"/>
      <c r="O2895" s="11">
        <v>7</v>
      </c>
      <c r="P2895" s="11">
        <v>31</v>
      </c>
      <c r="Q2895" s="11">
        <v>17</v>
      </c>
      <c r="R2895" s="11">
        <v>155</v>
      </c>
      <c r="S2895" s="11">
        <v>7</v>
      </c>
      <c r="T2895" s="11">
        <v>22</v>
      </c>
      <c r="Z2895" s="11"/>
    </row>
    <row r="2896" spans="1:8" ht="12.75">
      <c r="A2896" s="2"/>
      <c r="C2896" s="2"/>
      <c r="D2896" s="5"/>
      <c r="E2896" s="10"/>
      <c r="F2896" s="8"/>
      <c r="G2896" s="10"/>
      <c r="H2896" s="8"/>
    </row>
    <row r="2897" spans="1:8" ht="12.75">
      <c r="A2897" s="2"/>
      <c r="C2897" s="2"/>
      <c r="D2897" s="5"/>
      <c r="E2897" s="10"/>
      <c r="F2897" s="8"/>
      <c r="G2897" s="10"/>
      <c r="H2897" s="8"/>
    </row>
    <row r="2898" spans="1:8" ht="12.75">
      <c r="A2898" s="2"/>
      <c r="C2898" s="2"/>
      <c r="D2898" s="5"/>
      <c r="E2898" s="10"/>
      <c r="F2898" s="8"/>
      <c r="G2898" s="10"/>
      <c r="H2898" s="8"/>
    </row>
    <row r="2899" spans="1:26" ht="12.75">
      <c r="A2899" s="2">
        <v>472</v>
      </c>
      <c r="B2899" s="11">
        <v>107</v>
      </c>
      <c r="C2899" s="2">
        <v>203</v>
      </c>
      <c r="D2899" s="5">
        <v>226</v>
      </c>
      <c r="E2899" s="10">
        <v>267</v>
      </c>
      <c r="F2899" s="8">
        <v>422</v>
      </c>
      <c r="G2899" s="10">
        <v>345</v>
      </c>
      <c r="H2899" s="8">
        <v>271</v>
      </c>
      <c r="J2899" s="11">
        <v>40</v>
      </c>
      <c r="K2899" s="11"/>
      <c r="L2899" s="11">
        <v>151</v>
      </c>
      <c r="M2899" s="11">
        <v>32</v>
      </c>
      <c r="N2899" s="11">
        <v>194</v>
      </c>
      <c r="O2899" s="11">
        <v>166</v>
      </c>
      <c r="P2899" s="11">
        <v>63</v>
      </c>
      <c r="Q2899" s="11">
        <v>31</v>
      </c>
      <c r="R2899" s="11">
        <v>267</v>
      </c>
      <c r="S2899" s="11">
        <v>166</v>
      </c>
      <c r="T2899" s="11">
        <v>47</v>
      </c>
      <c r="Z2899" s="11"/>
    </row>
    <row r="2900" spans="1:8" ht="12.75">
      <c r="A2900" s="2"/>
      <c r="C2900" s="2"/>
      <c r="D2900" s="5"/>
      <c r="E2900" s="10"/>
      <c r="F2900" s="8"/>
      <c r="G2900" s="10"/>
      <c r="H2900" s="8"/>
    </row>
    <row r="2901" spans="1:8" ht="12.75">
      <c r="A2901" s="2"/>
      <c r="C2901" s="2"/>
      <c r="D2901" s="5"/>
      <c r="E2901" s="10"/>
      <c r="F2901" s="8"/>
      <c r="G2901" s="10"/>
      <c r="H2901" s="8"/>
    </row>
    <row r="2902" spans="1:26" ht="12.75">
      <c r="A2902" s="2">
        <v>570</v>
      </c>
      <c r="B2902" s="11">
        <v>116</v>
      </c>
      <c r="C2902" s="2">
        <v>203</v>
      </c>
      <c r="D2902" s="5">
        <v>225</v>
      </c>
      <c r="E2902" s="10">
        <v>262</v>
      </c>
      <c r="F2902" s="8">
        <v>421</v>
      </c>
      <c r="G2902" s="10">
        <v>344</v>
      </c>
      <c r="H2902" s="8">
        <v>269</v>
      </c>
      <c r="J2902" s="11">
        <v>43</v>
      </c>
      <c r="K2902" s="11"/>
      <c r="L2902" s="11">
        <v>172</v>
      </c>
      <c r="M2902" s="11">
        <v>37</v>
      </c>
      <c r="N2902" s="11">
        <v>215</v>
      </c>
      <c r="O2902" s="11">
        <v>174</v>
      </c>
      <c r="P2902" s="11">
        <v>68</v>
      </c>
      <c r="Q2902" s="11">
        <v>36</v>
      </c>
      <c r="R2902" s="11">
        <v>282</v>
      </c>
      <c r="S2902" s="11">
        <v>174</v>
      </c>
      <c r="T2902" s="11">
        <v>52</v>
      </c>
      <c r="Z2902" s="11"/>
    </row>
    <row r="2903" spans="1:8" ht="12.75">
      <c r="A2903" s="2"/>
      <c r="C2903" s="2"/>
      <c r="D2903" s="5"/>
      <c r="E2903" s="10"/>
      <c r="F2903" s="8"/>
      <c r="G2903" s="10"/>
      <c r="H2903" s="8"/>
    </row>
    <row r="2904" spans="1:8" ht="12.75">
      <c r="A2904" s="2"/>
      <c r="C2904" s="2"/>
      <c r="D2904" s="5"/>
      <c r="E2904" s="10"/>
      <c r="F2904" s="8"/>
      <c r="G2904" s="10"/>
      <c r="H2904" s="8"/>
    </row>
    <row r="2905" spans="1:26" ht="12.75">
      <c r="A2905" s="2">
        <v>174</v>
      </c>
      <c r="B2905" s="11">
        <v>31</v>
      </c>
      <c r="C2905" s="2">
        <v>176</v>
      </c>
      <c r="D2905" s="5">
        <v>175</v>
      </c>
      <c r="E2905" s="10">
        <v>35</v>
      </c>
      <c r="F2905" s="8">
        <v>342</v>
      </c>
      <c r="G2905" s="10">
        <v>96</v>
      </c>
      <c r="H2905" s="8">
        <v>222</v>
      </c>
      <c r="J2905" s="11">
        <v>92</v>
      </c>
      <c r="K2905" s="11"/>
      <c r="L2905" s="11">
        <v>92</v>
      </c>
      <c r="M2905" s="11">
        <v>9</v>
      </c>
      <c r="N2905" s="11">
        <v>138</v>
      </c>
      <c r="O2905" s="11">
        <v>144</v>
      </c>
      <c r="P2905" s="11">
        <v>13</v>
      </c>
      <c r="Q2905" s="11">
        <v>16</v>
      </c>
      <c r="R2905" s="11">
        <v>227</v>
      </c>
      <c r="S2905" s="11">
        <v>144</v>
      </c>
      <c r="T2905" s="11">
        <v>5</v>
      </c>
      <c r="Z2905" s="11"/>
    </row>
    <row r="2906" spans="1:8" ht="12.75">
      <c r="A2906" s="2"/>
      <c r="C2906" s="2"/>
      <c r="D2906" s="5"/>
      <c r="E2906" s="10"/>
      <c r="F2906" s="8"/>
      <c r="G2906" s="10"/>
      <c r="H2906" s="8"/>
    </row>
    <row r="2907" spans="1:8" ht="12.75">
      <c r="A2907" s="2"/>
      <c r="C2907" s="2"/>
      <c r="D2907" s="5"/>
      <c r="E2907" s="10"/>
      <c r="F2907" s="8"/>
      <c r="G2907" s="10"/>
      <c r="H2907" s="8"/>
    </row>
    <row r="2908" spans="1:8" ht="12.75">
      <c r="A2908" s="2"/>
      <c r="C2908" s="2"/>
      <c r="D2908" s="5"/>
      <c r="E2908" s="10"/>
      <c r="F2908" s="8"/>
      <c r="G2908" s="10"/>
      <c r="H2908" s="8"/>
    </row>
    <row r="2909" spans="1:26" ht="12.75">
      <c r="A2909" s="2">
        <v>238</v>
      </c>
      <c r="B2909" s="11">
        <v>39</v>
      </c>
      <c r="C2909" s="2">
        <v>207</v>
      </c>
      <c r="D2909" s="5">
        <v>181</v>
      </c>
      <c r="E2909" s="10">
        <v>57</v>
      </c>
      <c r="F2909" s="8">
        <v>342</v>
      </c>
      <c r="G2909" s="10">
        <v>163</v>
      </c>
      <c r="H2909" s="8">
        <v>240</v>
      </c>
      <c r="J2909" s="11"/>
      <c r="K2909" s="11">
        <v>102</v>
      </c>
      <c r="L2909" s="11">
        <v>144</v>
      </c>
      <c r="M2909" s="11">
        <v>13</v>
      </c>
      <c r="N2909" s="11">
        <v>197</v>
      </c>
      <c r="O2909" s="11">
        <v>152</v>
      </c>
      <c r="P2909" s="11">
        <v>15</v>
      </c>
      <c r="Q2909" s="11">
        <v>17</v>
      </c>
      <c r="R2909" s="11">
        <v>259</v>
      </c>
      <c r="S2909" s="11">
        <v>152</v>
      </c>
      <c r="T2909" s="11">
        <v>8</v>
      </c>
      <c r="Z2909" s="11"/>
    </row>
    <row r="2910" spans="1:8" ht="12.75">
      <c r="A2910" s="2"/>
      <c r="C2910" s="2"/>
      <c r="D2910" s="5"/>
      <c r="E2910" s="10"/>
      <c r="F2910" s="8"/>
      <c r="G2910" s="10"/>
      <c r="H2910" s="8"/>
    </row>
    <row r="2911" spans="1:8" ht="12.75">
      <c r="A2911" s="2"/>
      <c r="C2911" s="2"/>
      <c r="D2911" s="5"/>
      <c r="E2911" s="10"/>
      <c r="F2911" s="8"/>
      <c r="G2911" s="10"/>
      <c r="H2911" s="8"/>
    </row>
    <row r="2912" spans="1:8" ht="12.75">
      <c r="A2912" s="2"/>
      <c r="C2912" s="2"/>
      <c r="D2912" s="5"/>
      <c r="E2912" s="10"/>
      <c r="F2912" s="8"/>
      <c r="G2912" s="10"/>
      <c r="H2912" s="8"/>
    </row>
    <row r="2913" spans="1:26" ht="12.75">
      <c r="A2913" s="2">
        <v>164</v>
      </c>
      <c r="B2913" s="11">
        <v>30</v>
      </c>
      <c r="C2913" s="2">
        <v>145</v>
      </c>
      <c r="D2913" s="5">
        <v>199</v>
      </c>
      <c r="E2913" s="10">
        <v>73</v>
      </c>
      <c r="F2913" s="8">
        <v>342</v>
      </c>
      <c r="G2913" s="10">
        <v>126</v>
      </c>
      <c r="H2913" s="8">
        <v>240</v>
      </c>
      <c r="J2913" s="11">
        <v>12</v>
      </c>
      <c r="K2913" s="11">
        <v>44</v>
      </c>
      <c r="L2913" s="11">
        <v>143</v>
      </c>
      <c r="M2913" s="11">
        <v>11</v>
      </c>
      <c r="N2913" s="11">
        <v>61</v>
      </c>
      <c r="O2913" s="11">
        <v>152</v>
      </c>
      <c r="P2913" s="11">
        <v>9</v>
      </c>
      <c r="Q2913" s="11">
        <v>16</v>
      </c>
      <c r="R2913" s="11">
        <v>265</v>
      </c>
      <c r="S2913" s="11">
        <v>152</v>
      </c>
      <c r="T2913" s="11">
        <v>4</v>
      </c>
      <c r="Z2913" s="11"/>
    </row>
    <row r="2914" spans="1:8" ht="12.75">
      <c r="A2914" s="2"/>
      <c r="C2914" s="2"/>
      <c r="D2914" s="5"/>
      <c r="E2914" s="10"/>
      <c r="F2914" s="8"/>
      <c r="G2914" s="10"/>
      <c r="H2914" s="8"/>
    </row>
    <row r="2915" spans="1:8" ht="12.75">
      <c r="A2915" s="2"/>
      <c r="C2915" s="2"/>
      <c r="D2915" s="5"/>
      <c r="E2915" s="10"/>
      <c r="F2915" s="8"/>
      <c r="G2915" s="10"/>
      <c r="H2915" s="8"/>
    </row>
    <row r="2916" spans="1:8" ht="12.75">
      <c r="A2916" s="2"/>
      <c r="C2916" s="2"/>
      <c r="D2916" s="5"/>
      <c r="E2916" s="10"/>
      <c r="F2916" s="8"/>
      <c r="G2916" s="10"/>
      <c r="H2916" s="8"/>
    </row>
    <row r="2917" spans="1:26" ht="12.75">
      <c r="A2917" s="2">
        <v>209</v>
      </c>
      <c r="B2917" s="11">
        <v>35</v>
      </c>
      <c r="C2917" s="2">
        <v>150</v>
      </c>
      <c r="D2917" s="5">
        <v>198</v>
      </c>
      <c r="E2917" s="10">
        <v>179</v>
      </c>
      <c r="F2917" s="8">
        <v>342</v>
      </c>
      <c r="G2917" s="10">
        <v>304</v>
      </c>
      <c r="H2917" s="8">
        <v>241</v>
      </c>
      <c r="J2917" s="11">
        <v>18</v>
      </c>
      <c r="K2917" s="11">
        <v>14</v>
      </c>
      <c r="L2917" s="11">
        <v>132</v>
      </c>
      <c r="M2917" s="11">
        <v>13</v>
      </c>
      <c r="N2917" s="11">
        <v>170</v>
      </c>
      <c r="O2917" s="11">
        <v>23</v>
      </c>
      <c r="P2917" s="11">
        <v>14</v>
      </c>
      <c r="Q2917" s="11">
        <v>17</v>
      </c>
      <c r="R2917" s="11">
        <v>226</v>
      </c>
      <c r="S2917" s="11">
        <v>23</v>
      </c>
      <c r="T2917" s="11">
        <v>7</v>
      </c>
      <c r="Z2917" s="11"/>
    </row>
    <row r="2918" spans="1:8" ht="12.75">
      <c r="A2918" s="2"/>
      <c r="C2918" s="2"/>
      <c r="D2918" s="5"/>
      <c r="E2918" s="10"/>
      <c r="F2918" s="8"/>
      <c r="G2918" s="10"/>
      <c r="H2918" s="8"/>
    </row>
    <row r="2919" spans="1:8" ht="12.75">
      <c r="A2919" s="2"/>
      <c r="C2919" s="2"/>
      <c r="D2919" s="5"/>
      <c r="E2919" s="10"/>
      <c r="F2919" s="8"/>
      <c r="G2919" s="10"/>
      <c r="H2919" s="8"/>
    </row>
    <row r="2920" spans="1:8" ht="12.75">
      <c r="A2920" s="2"/>
      <c r="C2920" s="2"/>
      <c r="D2920" s="5"/>
      <c r="E2920" s="10"/>
      <c r="F2920" s="8"/>
      <c r="G2920" s="10"/>
      <c r="H2920" s="8"/>
    </row>
    <row r="2921" spans="1:26" ht="12.75">
      <c r="A2921" s="2">
        <v>237</v>
      </c>
      <c r="B2921" s="11">
        <v>38</v>
      </c>
      <c r="C2921" s="2">
        <v>150</v>
      </c>
      <c r="D2921" s="5">
        <v>198</v>
      </c>
      <c r="E2921" s="10">
        <v>190</v>
      </c>
      <c r="F2921" s="8">
        <v>342</v>
      </c>
      <c r="G2921" s="10">
        <v>306</v>
      </c>
      <c r="H2921" s="8">
        <v>241</v>
      </c>
      <c r="J2921" s="11">
        <v>19</v>
      </c>
      <c r="K2921" s="11">
        <v>47</v>
      </c>
      <c r="L2921" s="11">
        <v>140</v>
      </c>
      <c r="M2921" s="11">
        <v>12</v>
      </c>
      <c r="N2921" s="11">
        <v>183</v>
      </c>
      <c r="O2921" s="11">
        <v>60</v>
      </c>
      <c r="P2921" s="11">
        <v>14</v>
      </c>
      <c r="Q2921" s="11">
        <v>16</v>
      </c>
      <c r="R2921" s="11">
        <v>262</v>
      </c>
      <c r="S2921" s="11">
        <v>60</v>
      </c>
      <c r="T2921" s="11">
        <v>7</v>
      </c>
      <c r="Z2921" s="11"/>
    </row>
    <row r="2922" spans="1:8" ht="12.75">
      <c r="A2922" s="2"/>
      <c r="C2922" s="2"/>
      <c r="D2922" s="5"/>
      <c r="E2922" s="10"/>
      <c r="F2922" s="8"/>
      <c r="G2922" s="10"/>
      <c r="H2922" s="8"/>
    </row>
    <row r="2923" spans="1:8" ht="12.75">
      <c r="A2923" s="2"/>
      <c r="C2923" s="2"/>
      <c r="D2923" s="5"/>
      <c r="E2923" s="10"/>
      <c r="F2923" s="8"/>
      <c r="G2923" s="10"/>
      <c r="H2923" s="8"/>
    </row>
    <row r="2924" spans="1:8" ht="12.75">
      <c r="A2924" s="2"/>
      <c r="C2924" s="2"/>
      <c r="D2924" s="5"/>
      <c r="E2924" s="10"/>
      <c r="F2924" s="8"/>
      <c r="G2924" s="10"/>
      <c r="H2924" s="8"/>
    </row>
    <row r="2925" spans="1:26" ht="12.75">
      <c r="A2925" s="2">
        <v>250</v>
      </c>
      <c r="B2925" s="11">
        <v>40</v>
      </c>
      <c r="C2925" s="2">
        <v>150</v>
      </c>
      <c r="D2925" s="5">
        <v>198</v>
      </c>
      <c r="E2925" s="10">
        <v>191</v>
      </c>
      <c r="F2925" s="8">
        <v>342</v>
      </c>
      <c r="G2925" s="10">
        <v>306</v>
      </c>
      <c r="H2925" s="8">
        <v>241</v>
      </c>
      <c r="J2925" s="11">
        <v>19</v>
      </c>
      <c r="K2925" s="11">
        <v>124</v>
      </c>
      <c r="L2925" s="11">
        <v>152</v>
      </c>
      <c r="M2925" s="11">
        <v>14</v>
      </c>
      <c r="N2925" s="11">
        <v>192</v>
      </c>
      <c r="O2925" s="11">
        <v>119</v>
      </c>
      <c r="P2925" s="11">
        <v>14</v>
      </c>
      <c r="Q2925" s="11">
        <v>17</v>
      </c>
      <c r="R2925" s="11">
        <v>280</v>
      </c>
      <c r="S2925" s="11">
        <v>119</v>
      </c>
      <c r="T2925" s="11">
        <v>7</v>
      </c>
      <c r="Z2925" s="11"/>
    </row>
    <row r="2926" spans="1:8" ht="12.75">
      <c r="A2926" s="2"/>
      <c r="C2926" s="2"/>
      <c r="D2926" s="5"/>
      <c r="E2926" s="10"/>
      <c r="F2926" s="8"/>
      <c r="G2926" s="10"/>
      <c r="H2926" s="8"/>
    </row>
    <row r="2927" spans="1:8" ht="12.75">
      <c r="A2927" s="2"/>
      <c r="C2927" s="2"/>
      <c r="D2927" s="5"/>
      <c r="E2927" s="10"/>
      <c r="F2927" s="8"/>
      <c r="G2927" s="10"/>
      <c r="H2927" s="8"/>
    </row>
    <row r="2928" spans="1:8" ht="12.75">
      <c r="A2928" s="2"/>
      <c r="C2928" s="2"/>
      <c r="D2928" s="5"/>
      <c r="E2928" s="10"/>
      <c r="F2928" s="8"/>
      <c r="G2928" s="10"/>
      <c r="H2928" s="8"/>
    </row>
    <row r="2929" spans="1:26" ht="12.75">
      <c r="A2929" s="2">
        <v>230</v>
      </c>
      <c r="B2929" s="11">
        <v>38</v>
      </c>
      <c r="C2929" s="2">
        <v>207</v>
      </c>
      <c r="D2929" s="5">
        <v>178</v>
      </c>
      <c r="E2929" s="10">
        <v>234</v>
      </c>
      <c r="F2929" s="8">
        <v>342</v>
      </c>
      <c r="G2929" s="10">
        <v>324</v>
      </c>
      <c r="H2929" s="8">
        <v>242</v>
      </c>
      <c r="I2929" s="11">
        <v>113</v>
      </c>
      <c r="J2929" s="11"/>
      <c r="K2929" s="11">
        <v>107</v>
      </c>
      <c r="L2929" s="11">
        <v>141</v>
      </c>
      <c r="M2929" s="11">
        <v>12</v>
      </c>
      <c r="N2929" s="11">
        <v>174</v>
      </c>
      <c r="O2929" s="11">
        <v>117</v>
      </c>
      <c r="P2929" s="11">
        <v>12</v>
      </c>
      <c r="Q2929" s="11">
        <v>16</v>
      </c>
      <c r="R2929" s="11">
        <v>258</v>
      </c>
      <c r="S2929" s="11">
        <v>117</v>
      </c>
      <c r="T2929" s="11">
        <v>7</v>
      </c>
      <c r="Z2929" s="11"/>
    </row>
    <row r="2930" spans="1:8" ht="12.75">
      <c r="A2930" s="2"/>
      <c r="C2930" s="2"/>
      <c r="D2930" s="5"/>
      <c r="E2930" s="10"/>
      <c r="F2930" s="8"/>
      <c r="G2930" s="10"/>
      <c r="H2930" s="8"/>
    </row>
    <row r="2931" spans="1:8" ht="12.75">
      <c r="A2931" s="2"/>
      <c r="C2931" s="2"/>
      <c r="D2931" s="5"/>
      <c r="E2931" s="10"/>
      <c r="F2931" s="8"/>
      <c r="G2931" s="10"/>
      <c r="H2931" s="8"/>
    </row>
    <row r="2932" spans="1:8" ht="12.75">
      <c r="A2932" s="2"/>
      <c r="C2932" s="2"/>
      <c r="D2932" s="5"/>
      <c r="E2932" s="10"/>
      <c r="F2932" s="8"/>
      <c r="G2932" s="10"/>
      <c r="H2932" s="8"/>
    </row>
    <row r="2933" spans="1:26" ht="12.75">
      <c r="A2933" s="2">
        <v>561</v>
      </c>
      <c r="B2933" s="11">
        <v>125</v>
      </c>
      <c r="C2933" s="2">
        <v>187</v>
      </c>
      <c r="D2933" s="5">
        <v>262</v>
      </c>
      <c r="E2933" s="10">
        <v>134</v>
      </c>
      <c r="F2933" s="8">
        <v>423</v>
      </c>
      <c r="G2933" s="10">
        <v>335</v>
      </c>
      <c r="H2933" s="8">
        <v>268</v>
      </c>
      <c r="I2933" s="11"/>
      <c r="J2933" s="11">
        <v>82</v>
      </c>
      <c r="K2933" s="11">
        <v>182</v>
      </c>
      <c r="L2933" s="11"/>
      <c r="M2933" s="11">
        <v>39</v>
      </c>
      <c r="N2933" s="11">
        <v>97</v>
      </c>
      <c r="O2933" s="11">
        <v>83</v>
      </c>
      <c r="P2933" s="11">
        <v>85</v>
      </c>
      <c r="Q2933" s="11">
        <v>36</v>
      </c>
      <c r="R2933" s="11">
        <v>133</v>
      </c>
      <c r="S2933" s="11">
        <v>83</v>
      </c>
      <c r="T2933" s="11">
        <v>64</v>
      </c>
      <c r="Z2933" s="11"/>
    </row>
    <row r="2934" spans="1:8" ht="12.75">
      <c r="A2934" s="2"/>
      <c r="C2934" s="2"/>
      <c r="D2934" s="5"/>
      <c r="E2934" s="10"/>
      <c r="F2934" s="8"/>
      <c r="G2934" s="10"/>
      <c r="H2934" s="8"/>
    </row>
    <row r="2935" spans="1:8" ht="12.75">
      <c r="A2935" s="2"/>
      <c r="C2935" s="2"/>
      <c r="D2935" s="5"/>
      <c r="E2935" s="10"/>
      <c r="F2935" s="8"/>
      <c r="G2935" s="10"/>
      <c r="H2935" s="8"/>
    </row>
    <row r="2936" spans="1:8" ht="12.75">
      <c r="A2936" s="2"/>
      <c r="C2936" s="2"/>
      <c r="D2936" s="5"/>
      <c r="E2936" s="10"/>
      <c r="F2936" s="8"/>
      <c r="G2936" s="10"/>
      <c r="H2936" s="8"/>
    </row>
    <row r="2937" spans="1:26" ht="12.75">
      <c r="A2937" s="2">
        <v>183</v>
      </c>
      <c r="B2937" s="11">
        <v>36</v>
      </c>
      <c r="C2937" s="2">
        <v>155</v>
      </c>
      <c r="D2937" s="5">
        <v>201</v>
      </c>
      <c r="E2937" s="10">
        <v>135</v>
      </c>
      <c r="F2937" s="8">
        <v>344</v>
      </c>
      <c r="G2937" s="10">
        <v>304</v>
      </c>
      <c r="H2937" s="8">
        <v>240</v>
      </c>
      <c r="I2937" s="11">
        <v>10</v>
      </c>
      <c r="J2937" s="11">
        <v>55</v>
      </c>
      <c r="K2937" s="11">
        <v>11</v>
      </c>
      <c r="L2937" s="11">
        <v>67</v>
      </c>
      <c r="M2937" s="11">
        <v>16</v>
      </c>
      <c r="N2937" s="11">
        <v>58</v>
      </c>
      <c r="O2937" s="11">
        <v>41</v>
      </c>
      <c r="P2937" s="11">
        <v>23</v>
      </c>
      <c r="Q2937" s="11">
        <v>30</v>
      </c>
      <c r="R2937" s="11">
        <v>72</v>
      </c>
      <c r="S2937" s="11">
        <v>41</v>
      </c>
      <c r="T2937" s="11">
        <v>35</v>
      </c>
      <c r="Z2937" s="11"/>
    </row>
    <row r="2938" spans="1:8" ht="12.75">
      <c r="A2938" s="2"/>
      <c r="C2938" s="2"/>
      <c r="D2938" s="5"/>
      <c r="E2938" s="10"/>
      <c r="F2938" s="8"/>
      <c r="G2938" s="10"/>
      <c r="H2938" s="8"/>
    </row>
    <row r="2939" spans="1:8" ht="12.75">
      <c r="A2939" s="2"/>
      <c r="C2939" s="2"/>
      <c r="D2939" s="5"/>
      <c r="E2939" s="10"/>
      <c r="F2939" s="8"/>
      <c r="G2939" s="10"/>
      <c r="H2939" s="8"/>
    </row>
    <row r="2940" spans="1:8" ht="12.75">
      <c r="A2940" s="2"/>
      <c r="C2940" s="2"/>
      <c r="D2940" s="5"/>
      <c r="E2940" s="10"/>
      <c r="F2940" s="8"/>
      <c r="G2940" s="10"/>
      <c r="H2940" s="8"/>
    </row>
    <row r="2941" spans="1:26" ht="12.75">
      <c r="A2941" s="2">
        <v>221</v>
      </c>
      <c r="B2941" s="11">
        <v>43</v>
      </c>
      <c r="C2941" s="2">
        <v>153</v>
      </c>
      <c r="D2941" s="5">
        <v>202</v>
      </c>
      <c r="E2941" s="10">
        <v>48</v>
      </c>
      <c r="F2941" s="8">
        <v>344</v>
      </c>
      <c r="G2941" s="10">
        <v>139</v>
      </c>
      <c r="H2941" s="8">
        <v>242</v>
      </c>
      <c r="I2941" s="11">
        <v>11</v>
      </c>
      <c r="J2941" s="11">
        <v>56</v>
      </c>
      <c r="K2941" s="11">
        <v>12</v>
      </c>
      <c r="L2941" s="11">
        <v>66</v>
      </c>
      <c r="M2941" s="11">
        <v>25</v>
      </c>
      <c r="N2941" s="11">
        <v>67</v>
      </c>
      <c r="O2941" s="11">
        <v>42</v>
      </c>
      <c r="P2941" s="11">
        <v>25</v>
      </c>
      <c r="Q2941" s="11">
        <v>30</v>
      </c>
      <c r="R2941" s="11">
        <v>72</v>
      </c>
      <c r="S2941" s="11">
        <v>42</v>
      </c>
      <c r="T2941" s="11">
        <v>39</v>
      </c>
      <c r="Z2941" s="11"/>
    </row>
    <row r="2942" spans="1:8" ht="12.75">
      <c r="A2942" s="2"/>
      <c r="C2942" s="2"/>
      <c r="D2942" s="5"/>
      <c r="E2942" s="10"/>
      <c r="F2942" s="8"/>
      <c r="G2942" s="10"/>
      <c r="H2942" s="8"/>
    </row>
    <row r="2943" spans="1:8" ht="12.75">
      <c r="A2943" s="2"/>
      <c r="C2943" s="2"/>
      <c r="D2943" s="5"/>
      <c r="E2943" s="10"/>
      <c r="F2943" s="8"/>
      <c r="G2943" s="10"/>
      <c r="H2943" s="8"/>
    </row>
    <row r="2944" spans="1:8" ht="12.75">
      <c r="A2944" s="2"/>
      <c r="C2944" s="2"/>
      <c r="D2944" s="5"/>
      <c r="E2944" s="10"/>
      <c r="F2944" s="8"/>
      <c r="G2944" s="10"/>
      <c r="H2944" s="8"/>
    </row>
    <row r="2945" spans="1:26" ht="12.75">
      <c r="A2945" s="2">
        <v>153</v>
      </c>
      <c r="B2945" s="11">
        <v>31</v>
      </c>
      <c r="C2945" s="2">
        <v>151</v>
      </c>
      <c r="D2945" s="5">
        <v>202</v>
      </c>
      <c r="E2945" s="10">
        <v>52</v>
      </c>
      <c r="F2945" s="8">
        <v>344</v>
      </c>
      <c r="G2945" s="10">
        <v>140</v>
      </c>
      <c r="H2945" s="8">
        <v>243</v>
      </c>
      <c r="I2945" s="11">
        <v>10</v>
      </c>
      <c r="J2945" s="11">
        <v>56</v>
      </c>
      <c r="K2945" s="11">
        <v>11</v>
      </c>
      <c r="L2945" s="11">
        <v>63</v>
      </c>
      <c r="M2945" s="11">
        <v>26</v>
      </c>
      <c r="N2945" s="11">
        <v>72</v>
      </c>
      <c r="O2945" s="11">
        <v>44</v>
      </c>
      <c r="P2945" s="11">
        <v>20</v>
      </c>
      <c r="Q2945" s="11">
        <v>29</v>
      </c>
      <c r="R2945" s="11">
        <v>74</v>
      </c>
      <c r="S2945" s="11">
        <v>44</v>
      </c>
      <c r="T2945" s="11">
        <v>38</v>
      </c>
      <c r="Z2945" s="11"/>
    </row>
    <row r="2946" spans="1:8" ht="12.75">
      <c r="A2946" s="2"/>
      <c r="C2946" s="2"/>
      <c r="D2946" s="5"/>
      <c r="E2946" s="10"/>
      <c r="F2946" s="8"/>
      <c r="G2946" s="10"/>
      <c r="H2946" s="8"/>
    </row>
    <row r="2947" spans="1:8" ht="12.75">
      <c r="A2947" s="2"/>
      <c r="C2947" s="2"/>
      <c r="D2947" s="5"/>
      <c r="E2947" s="10"/>
      <c r="F2947" s="8"/>
      <c r="G2947" s="10"/>
      <c r="H2947" s="8"/>
    </row>
    <row r="2948" spans="1:8" ht="12.75">
      <c r="A2948" s="2"/>
      <c r="C2948" s="2"/>
      <c r="D2948" s="5"/>
      <c r="E2948" s="10"/>
      <c r="F2948" s="8"/>
      <c r="G2948" s="10"/>
      <c r="H2948" s="8"/>
    </row>
    <row r="2949" spans="1:26" ht="12.75">
      <c r="A2949" s="2">
        <v>167</v>
      </c>
      <c r="B2949" s="11">
        <v>33</v>
      </c>
      <c r="C2949" s="2">
        <v>150</v>
      </c>
      <c r="D2949" s="5">
        <v>202</v>
      </c>
      <c r="E2949" s="10">
        <v>66</v>
      </c>
      <c r="F2949" s="8">
        <v>344</v>
      </c>
      <c r="G2949" s="10">
        <v>104</v>
      </c>
      <c r="H2949" s="8">
        <v>243</v>
      </c>
      <c r="I2949" s="11">
        <v>10</v>
      </c>
      <c r="J2949" s="11">
        <v>58</v>
      </c>
      <c r="K2949" s="11">
        <v>11</v>
      </c>
      <c r="L2949" s="11">
        <v>64</v>
      </c>
      <c r="M2949" s="11">
        <v>22</v>
      </c>
      <c r="N2949" s="11">
        <v>22</v>
      </c>
      <c r="O2949" s="11">
        <v>44</v>
      </c>
      <c r="P2949" s="11">
        <v>20</v>
      </c>
      <c r="Q2949" s="11">
        <v>30</v>
      </c>
      <c r="R2949" s="11">
        <v>77</v>
      </c>
      <c r="S2949" s="11">
        <v>44</v>
      </c>
      <c r="T2949" s="11">
        <v>37</v>
      </c>
      <c r="Z2949" s="11"/>
    </row>
    <row r="2950" spans="1:8" ht="12.75">
      <c r="A2950" s="2"/>
      <c r="C2950" s="2"/>
      <c r="D2950" s="5"/>
      <c r="E2950" s="10"/>
      <c r="F2950" s="8"/>
      <c r="G2950" s="10"/>
      <c r="H2950" s="8"/>
    </row>
    <row r="2951" spans="1:8" ht="12.75">
      <c r="A2951" s="2"/>
      <c r="C2951" s="2"/>
      <c r="D2951" s="5"/>
      <c r="E2951" s="10"/>
      <c r="F2951" s="8"/>
      <c r="G2951" s="10"/>
      <c r="H2951" s="8"/>
    </row>
    <row r="2952" spans="1:8" ht="12.75">
      <c r="A2952" s="2"/>
      <c r="C2952" s="3"/>
      <c r="D2952" s="5"/>
      <c r="E2952" s="10"/>
      <c r="F2952" s="8"/>
      <c r="G2952" s="10"/>
      <c r="H2952" s="8"/>
    </row>
    <row r="2953" spans="1:26" ht="12.75">
      <c r="A2953" s="2">
        <v>126</v>
      </c>
      <c r="B2953" s="11">
        <v>29</v>
      </c>
      <c r="C2953" s="2">
        <v>152</v>
      </c>
      <c r="D2953" s="5">
        <v>202</v>
      </c>
      <c r="E2953" s="10">
        <v>48</v>
      </c>
      <c r="F2953" s="8">
        <v>344</v>
      </c>
      <c r="G2953" s="10">
        <v>151</v>
      </c>
      <c r="H2953" s="8">
        <v>244</v>
      </c>
      <c r="I2953" s="11">
        <v>10</v>
      </c>
      <c r="J2953" s="11">
        <v>61</v>
      </c>
      <c r="K2953" s="11">
        <v>11</v>
      </c>
      <c r="L2953" s="11">
        <v>65</v>
      </c>
      <c r="M2953" s="11">
        <v>27</v>
      </c>
      <c r="N2953" s="11">
        <v>76</v>
      </c>
      <c r="O2953" s="11">
        <v>45</v>
      </c>
      <c r="P2953" s="11">
        <v>19</v>
      </c>
      <c r="Q2953" s="11">
        <v>30</v>
      </c>
      <c r="R2953" s="11">
        <v>85</v>
      </c>
      <c r="S2953" s="11">
        <v>45</v>
      </c>
      <c r="T2953" s="11">
        <v>37</v>
      </c>
      <c r="Z2953" s="11"/>
    </row>
    <row r="2954" spans="1:8" ht="12.75">
      <c r="A2954" s="2"/>
      <c r="C2954" s="2"/>
      <c r="D2954" s="5"/>
      <c r="E2954" s="10"/>
      <c r="F2954" s="8"/>
      <c r="G2954" s="10"/>
      <c r="H2954" s="8"/>
    </row>
    <row r="2955" spans="1:8" ht="12.75">
      <c r="A2955" s="2"/>
      <c r="C2955" s="2"/>
      <c r="D2955" s="5"/>
      <c r="E2955" s="10"/>
      <c r="F2955" s="8"/>
      <c r="G2955" s="10"/>
      <c r="H2955" s="8"/>
    </row>
    <row r="2956" spans="1:8" ht="12.75">
      <c r="A2956" s="2"/>
      <c r="C2956" s="2"/>
      <c r="D2956" s="5"/>
      <c r="E2956" s="10"/>
      <c r="F2956" s="8"/>
      <c r="G2956" s="10"/>
      <c r="H2956" s="8"/>
    </row>
    <row r="2957" spans="1:26" ht="12.75">
      <c r="A2957" s="2">
        <v>127</v>
      </c>
      <c r="B2957" s="11">
        <v>28</v>
      </c>
      <c r="C2957" s="2">
        <v>151</v>
      </c>
      <c r="D2957" s="5">
        <v>201</v>
      </c>
      <c r="E2957" s="10">
        <v>65</v>
      </c>
      <c r="F2957" s="8">
        <v>344</v>
      </c>
      <c r="G2957" s="10">
        <v>105</v>
      </c>
      <c r="H2957" s="8">
        <v>242</v>
      </c>
      <c r="I2957" s="11">
        <v>10</v>
      </c>
      <c r="J2957" s="11">
        <v>60</v>
      </c>
      <c r="K2957" s="11">
        <v>11</v>
      </c>
      <c r="L2957" s="11">
        <v>64</v>
      </c>
      <c r="M2957" s="11">
        <v>26</v>
      </c>
      <c r="N2957" s="11">
        <v>19</v>
      </c>
      <c r="O2957" s="11">
        <v>44</v>
      </c>
      <c r="P2957" s="11">
        <v>18</v>
      </c>
      <c r="Q2957" s="11">
        <v>30</v>
      </c>
      <c r="R2957" s="11">
        <v>85</v>
      </c>
      <c r="S2957" s="11">
        <v>45</v>
      </c>
      <c r="T2957" s="11">
        <v>36</v>
      </c>
      <c r="Z2957" s="11"/>
    </row>
    <row r="2958" spans="1:8" ht="12.75">
      <c r="A2958" s="2"/>
      <c r="C2958" s="2"/>
      <c r="D2958" s="5"/>
      <c r="E2958" s="10"/>
      <c r="F2958" s="8"/>
      <c r="G2958" s="10"/>
      <c r="H2958" s="8"/>
    </row>
    <row r="2959" spans="1:8" ht="12.75">
      <c r="A2959" s="2"/>
      <c r="C2959" s="2"/>
      <c r="D2959" s="5"/>
      <c r="E2959" s="10"/>
      <c r="F2959" s="8"/>
      <c r="G2959" s="10"/>
      <c r="H2959" s="8"/>
    </row>
    <row r="2960" spans="1:8" ht="12.75">
      <c r="A2960" s="2"/>
      <c r="C2960" s="2"/>
      <c r="D2960" s="5"/>
      <c r="E2960" s="10"/>
      <c r="F2960" s="8"/>
      <c r="G2960" s="10"/>
      <c r="H2960" s="8"/>
    </row>
    <row r="2961" spans="1:26" ht="12.75">
      <c r="A2961" s="2">
        <v>81</v>
      </c>
      <c r="B2961" s="11">
        <v>20</v>
      </c>
      <c r="C2961" s="2">
        <v>150</v>
      </c>
      <c r="D2961" s="5">
        <v>202</v>
      </c>
      <c r="E2961" s="10">
        <v>51</v>
      </c>
      <c r="F2961" s="8">
        <v>344</v>
      </c>
      <c r="G2961" s="10">
        <v>143</v>
      </c>
      <c r="H2961" s="8">
        <v>242</v>
      </c>
      <c r="I2961" s="11">
        <v>9</v>
      </c>
      <c r="J2961" s="11">
        <v>63</v>
      </c>
      <c r="K2961" s="11">
        <v>10</v>
      </c>
      <c r="L2961" s="11">
        <v>72</v>
      </c>
      <c r="M2961" s="11">
        <v>32</v>
      </c>
      <c r="N2961" s="11">
        <v>79</v>
      </c>
      <c r="O2961" s="11">
        <v>48</v>
      </c>
      <c r="P2961" s="11">
        <v>11</v>
      </c>
      <c r="Q2961" s="11">
        <v>33</v>
      </c>
      <c r="R2961" s="11">
        <v>89</v>
      </c>
      <c r="S2961" s="11">
        <v>48</v>
      </c>
      <c r="T2961" s="11">
        <v>38</v>
      </c>
      <c r="Z2961" s="11"/>
    </row>
    <row r="2962" spans="1:8" ht="12.75">
      <c r="A2962" s="2"/>
      <c r="C2962" s="2"/>
      <c r="D2962" s="5"/>
      <c r="E2962" s="10"/>
      <c r="F2962" s="8"/>
      <c r="G2962" s="10"/>
      <c r="H2962" s="8"/>
    </row>
    <row r="2963" spans="1:8" ht="12.75">
      <c r="A2963" s="2"/>
      <c r="C2963" s="2"/>
      <c r="D2963" s="5"/>
      <c r="E2963" s="10"/>
      <c r="F2963" s="8"/>
      <c r="G2963" s="10"/>
      <c r="H2963" s="8"/>
    </row>
    <row r="2964" spans="1:8" ht="12.75">
      <c r="A2964" s="2"/>
      <c r="C2964" s="2"/>
      <c r="D2964" s="5"/>
      <c r="E2964" s="10"/>
      <c r="F2964" s="8"/>
      <c r="G2964" s="10"/>
      <c r="H2964" s="8"/>
    </row>
    <row r="2965" spans="1:26" ht="12.75">
      <c r="A2965" s="2">
        <v>363</v>
      </c>
      <c r="B2965" s="11">
        <v>68</v>
      </c>
      <c r="C2965" s="2">
        <v>150</v>
      </c>
      <c r="D2965" s="5">
        <v>201</v>
      </c>
      <c r="E2965" s="10">
        <v>172</v>
      </c>
      <c r="F2965" s="8">
        <v>344</v>
      </c>
      <c r="G2965" s="10">
        <v>315</v>
      </c>
      <c r="H2965" s="8">
        <v>240</v>
      </c>
      <c r="I2965" s="11">
        <v>24</v>
      </c>
      <c r="J2965" s="11">
        <v>64</v>
      </c>
      <c r="K2965" s="11">
        <v>22</v>
      </c>
      <c r="L2965" s="11">
        <v>71</v>
      </c>
      <c r="M2965" s="11">
        <v>26</v>
      </c>
      <c r="N2965" s="11">
        <v>60</v>
      </c>
      <c r="O2965" s="11">
        <v>51</v>
      </c>
      <c r="P2965" s="11">
        <v>52</v>
      </c>
      <c r="Q2965" s="11">
        <v>33</v>
      </c>
      <c r="R2965" s="11">
        <v>87</v>
      </c>
      <c r="S2965" s="11">
        <v>51</v>
      </c>
      <c r="T2965" s="11">
        <v>36</v>
      </c>
      <c r="Z2965" s="11"/>
    </row>
    <row r="2966" spans="1:8" ht="12.75">
      <c r="A2966" s="2"/>
      <c r="C2966" s="2"/>
      <c r="D2966" s="5"/>
      <c r="E2966" s="10"/>
      <c r="F2966" s="8"/>
      <c r="G2966" s="10"/>
      <c r="H2966" s="8"/>
    </row>
    <row r="2967" spans="1:8" ht="12.75">
      <c r="A2967" s="2"/>
      <c r="C2967" s="2"/>
      <c r="D2967" s="5"/>
      <c r="E2967" s="10"/>
      <c r="F2967" s="8"/>
      <c r="G2967" s="10"/>
      <c r="H2967" s="8"/>
    </row>
    <row r="2968" spans="1:8" ht="12.75">
      <c r="A2968" s="2"/>
      <c r="C2968" s="2"/>
      <c r="D2968" s="5"/>
      <c r="E2968" s="10"/>
      <c r="F2968" s="8"/>
      <c r="G2968" s="10"/>
      <c r="H2968" s="8"/>
    </row>
    <row r="2969" spans="1:26" ht="12.75">
      <c r="A2969" s="2">
        <v>75</v>
      </c>
      <c r="B2969" s="11">
        <v>18</v>
      </c>
      <c r="C2969" s="2">
        <v>156</v>
      </c>
      <c r="D2969" s="5">
        <v>217</v>
      </c>
      <c r="E2969" s="10">
        <v>130</v>
      </c>
      <c r="F2969" s="8">
        <v>380</v>
      </c>
      <c r="G2969" s="10">
        <v>319</v>
      </c>
      <c r="H2969" s="8">
        <v>263</v>
      </c>
      <c r="I2969" s="11">
        <v>6</v>
      </c>
      <c r="J2969" s="11">
        <v>50</v>
      </c>
      <c r="K2969" s="11">
        <v>4</v>
      </c>
      <c r="L2969" s="11">
        <v>58</v>
      </c>
      <c r="M2969" s="11">
        <v>5</v>
      </c>
      <c r="N2969" s="11">
        <v>51</v>
      </c>
      <c r="O2969" s="11">
        <v>33</v>
      </c>
      <c r="P2969" s="11">
        <v>10</v>
      </c>
      <c r="Q2969" s="11">
        <v>20</v>
      </c>
      <c r="R2969" s="11">
        <v>59</v>
      </c>
      <c r="S2969" s="11">
        <v>33</v>
      </c>
      <c r="T2969" s="11">
        <v>20</v>
      </c>
      <c r="Z2969" s="11"/>
    </row>
    <row r="2970" spans="1:8" ht="12.75">
      <c r="A2970" s="2"/>
      <c r="C2970" s="2"/>
      <c r="D2970" s="5"/>
      <c r="E2970" s="10"/>
      <c r="F2970" s="8"/>
      <c r="G2970" s="10"/>
      <c r="H2970" s="8"/>
    </row>
    <row r="2971" spans="1:8" ht="12.75">
      <c r="A2971" s="2"/>
      <c r="C2971" s="2"/>
      <c r="D2971" s="5"/>
      <c r="E2971" s="10"/>
      <c r="F2971" s="8"/>
      <c r="G2971" s="10"/>
      <c r="H2971" s="8"/>
    </row>
    <row r="2972" spans="1:8" ht="12.75">
      <c r="A2972" s="2"/>
      <c r="C2972" s="2"/>
      <c r="D2972" s="5"/>
      <c r="E2972" s="10"/>
      <c r="F2972" s="8"/>
      <c r="G2972" s="10"/>
      <c r="H2972" s="8"/>
    </row>
    <row r="2973" spans="1:26" ht="12.75">
      <c r="A2973" s="2">
        <v>10</v>
      </c>
      <c r="B2973" s="11">
        <v>3</v>
      </c>
      <c r="C2973" s="2">
        <v>165</v>
      </c>
      <c r="D2973" s="5">
        <v>217</v>
      </c>
      <c r="E2973" s="10">
        <v>49</v>
      </c>
      <c r="F2973" s="8">
        <v>381</v>
      </c>
      <c r="G2973" s="10">
        <v>209</v>
      </c>
      <c r="H2973" s="8">
        <v>264</v>
      </c>
      <c r="I2973" s="11">
        <v>2</v>
      </c>
      <c r="J2973" s="11">
        <v>39</v>
      </c>
      <c r="K2973" s="11">
        <v>2</v>
      </c>
      <c r="L2973" s="11">
        <v>52</v>
      </c>
      <c r="M2973" s="11">
        <v>12</v>
      </c>
      <c r="N2973" s="11">
        <v>51</v>
      </c>
      <c r="O2973" s="11">
        <v>30</v>
      </c>
      <c r="P2973" s="11">
        <v>3</v>
      </c>
      <c r="Q2973" s="11">
        <v>11</v>
      </c>
      <c r="R2973" s="11">
        <v>48</v>
      </c>
      <c r="S2973" s="11">
        <v>30</v>
      </c>
      <c r="T2973" s="11">
        <v>15</v>
      </c>
      <c r="Z2973" s="11"/>
    </row>
    <row r="2974" spans="1:8" ht="12.75">
      <c r="A2974" s="2"/>
      <c r="C2974" s="2"/>
      <c r="D2974" s="5"/>
      <c r="E2974" s="10"/>
      <c r="F2974" s="8"/>
      <c r="G2974" s="10"/>
      <c r="H2974" s="8"/>
    </row>
    <row r="2975" spans="1:8" ht="12.75">
      <c r="A2975" s="2"/>
      <c r="C2975" s="2"/>
      <c r="D2975" s="5"/>
      <c r="E2975" s="10"/>
      <c r="F2975" s="8"/>
      <c r="G2975" s="10"/>
      <c r="H2975" s="8"/>
    </row>
    <row r="2976" spans="1:8" ht="12.75">
      <c r="A2976" s="2"/>
      <c r="C2976" s="2"/>
      <c r="D2976" s="5"/>
      <c r="E2976" s="10"/>
      <c r="F2976" s="8"/>
      <c r="G2976" s="10"/>
      <c r="H2976" s="8"/>
    </row>
    <row r="2977" spans="1:26" ht="12.75">
      <c r="A2977" s="2">
        <v>11</v>
      </c>
      <c r="B2977" s="11">
        <v>3</v>
      </c>
      <c r="C2977" s="2">
        <v>157</v>
      </c>
      <c r="D2977" s="5">
        <v>218</v>
      </c>
      <c r="E2977" s="10">
        <v>125</v>
      </c>
      <c r="F2977" s="8">
        <v>379</v>
      </c>
      <c r="G2977" s="10">
        <v>319</v>
      </c>
      <c r="H2977" s="8">
        <v>263</v>
      </c>
      <c r="I2977" s="11">
        <v>2</v>
      </c>
      <c r="J2977" s="11">
        <v>40</v>
      </c>
      <c r="K2977" s="11">
        <v>2</v>
      </c>
      <c r="L2977" s="11">
        <v>53</v>
      </c>
      <c r="M2977" s="11">
        <v>2</v>
      </c>
      <c r="N2977" s="11">
        <v>46</v>
      </c>
      <c r="O2977" s="11">
        <v>30</v>
      </c>
      <c r="P2977" s="11">
        <v>2</v>
      </c>
      <c r="Q2977" s="11">
        <v>13</v>
      </c>
      <c r="R2977" s="11">
        <v>49</v>
      </c>
      <c r="S2977" s="11">
        <v>30</v>
      </c>
      <c r="T2977" s="11">
        <v>15</v>
      </c>
      <c r="Z2977" s="11"/>
    </row>
    <row r="2978" spans="1:8" ht="12.75">
      <c r="A2978" s="2"/>
      <c r="C2978" s="2"/>
      <c r="D2978" s="5"/>
      <c r="E2978" s="10"/>
      <c r="F2978" s="8"/>
      <c r="G2978" s="10"/>
      <c r="H2978" s="8"/>
    </row>
    <row r="2979" spans="1:8" ht="12.75">
      <c r="A2979" s="2"/>
      <c r="C2979" s="2"/>
      <c r="D2979" s="5"/>
      <c r="E2979" s="10"/>
      <c r="F2979" s="8"/>
      <c r="G2979" s="10"/>
      <c r="H2979" s="8"/>
    </row>
    <row r="2980" spans="1:8" ht="12.75">
      <c r="A2980" s="2"/>
      <c r="C2980" s="3"/>
      <c r="D2980" s="5"/>
      <c r="E2980" s="10"/>
      <c r="F2980" s="8"/>
      <c r="G2980" s="10"/>
      <c r="H2980" s="8"/>
    </row>
    <row r="2981" spans="1:26" ht="12.75">
      <c r="A2981" s="2">
        <v>16</v>
      </c>
      <c r="B2981" s="11">
        <v>2</v>
      </c>
      <c r="C2981" s="2">
        <v>159</v>
      </c>
      <c r="D2981" s="5">
        <v>219</v>
      </c>
      <c r="E2981" s="10">
        <v>57</v>
      </c>
      <c r="F2981" s="8">
        <v>379</v>
      </c>
      <c r="G2981" s="10">
        <v>119</v>
      </c>
      <c r="H2981" s="8">
        <v>263</v>
      </c>
      <c r="I2981" s="11">
        <v>1</v>
      </c>
      <c r="J2981" s="11">
        <v>47</v>
      </c>
      <c r="K2981" s="11">
        <v>1</v>
      </c>
      <c r="L2981" s="11">
        <v>55</v>
      </c>
      <c r="M2981" s="11">
        <v>11</v>
      </c>
      <c r="N2981" s="11">
        <v>1</v>
      </c>
      <c r="O2981" s="11">
        <v>37</v>
      </c>
      <c r="P2981" s="11">
        <v>1</v>
      </c>
      <c r="Q2981" s="11">
        <v>14</v>
      </c>
      <c r="R2981" s="11">
        <v>56</v>
      </c>
      <c r="S2981" s="11">
        <v>32</v>
      </c>
      <c r="T2981" s="11">
        <v>17</v>
      </c>
      <c r="Z2981" s="11"/>
    </row>
    <row r="2982" spans="1:8" ht="12.75">
      <c r="A2982" s="2"/>
      <c r="C2982" s="2"/>
      <c r="D2982" s="5"/>
      <c r="E2982" s="10"/>
      <c r="F2982" s="8"/>
      <c r="G2982" s="10"/>
      <c r="H2982" s="8"/>
    </row>
    <row r="2983" spans="1:8" ht="12.75">
      <c r="A2983" s="2"/>
      <c r="C2983" s="2"/>
      <c r="D2983" s="5"/>
      <c r="E2983" s="10"/>
      <c r="F2983" s="8"/>
      <c r="G2983" s="10"/>
      <c r="H2983" s="8"/>
    </row>
    <row r="2984" spans="1:8" ht="12.75">
      <c r="A2984" s="2"/>
      <c r="C2984" s="2"/>
      <c r="D2984" s="5"/>
      <c r="E2984" s="10"/>
      <c r="F2984" s="8"/>
      <c r="G2984" s="10"/>
      <c r="H2984" s="8"/>
    </row>
    <row r="2985" spans="1:26" ht="12.75">
      <c r="A2985" s="2">
        <v>19</v>
      </c>
      <c r="B2985" s="11">
        <v>5</v>
      </c>
      <c r="C2985" s="3">
        <v>161</v>
      </c>
      <c r="D2985" s="5">
        <v>216</v>
      </c>
      <c r="E2985" s="10">
        <v>58</v>
      </c>
      <c r="F2985" s="8">
        <v>380</v>
      </c>
      <c r="G2985" s="10">
        <v>120</v>
      </c>
      <c r="H2985" s="8">
        <v>263</v>
      </c>
      <c r="I2985" s="11">
        <v>2</v>
      </c>
      <c r="J2985" s="11">
        <v>48</v>
      </c>
      <c r="K2985" s="11">
        <v>2</v>
      </c>
      <c r="L2985" s="11">
        <v>56</v>
      </c>
      <c r="M2985" s="11">
        <v>9</v>
      </c>
      <c r="N2985" s="11">
        <v>4</v>
      </c>
      <c r="O2985" s="11">
        <v>32</v>
      </c>
      <c r="P2985" s="11">
        <v>3</v>
      </c>
      <c r="Q2985" s="11">
        <v>12</v>
      </c>
      <c r="R2985" s="11">
        <v>57</v>
      </c>
      <c r="S2985" s="11">
        <v>32</v>
      </c>
      <c r="T2985" s="11">
        <v>15</v>
      </c>
      <c r="Z2985" s="11"/>
    </row>
    <row r="2986" spans="1:8" ht="12.75">
      <c r="A2986" s="2"/>
      <c r="C2986" s="2"/>
      <c r="D2986" s="5"/>
      <c r="E2986" s="10"/>
      <c r="F2986" s="8"/>
      <c r="G2986" s="10"/>
      <c r="H2986" s="8"/>
    </row>
    <row r="2987" spans="1:8" ht="12.75">
      <c r="A2987" s="2"/>
      <c r="C2987" s="2"/>
      <c r="D2987" s="5"/>
      <c r="E2987" s="10"/>
      <c r="F2987" s="8"/>
      <c r="G2987" s="10"/>
      <c r="H2987" s="8"/>
    </row>
    <row r="2988" spans="1:8" ht="12.75">
      <c r="A2988" s="2"/>
      <c r="C2988" s="3"/>
      <c r="D2988" s="5"/>
      <c r="E2988" s="10"/>
      <c r="F2988" s="8"/>
      <c r="G2988" s="10"/>
      <c r="H2988" s="8"/>
    </row>
    <row r="2989" spans="1:26" ht="12.75">
      <c r="A2989" s="2">
        <v>4</v>
      </c>
      <c r="B2989" s="11">
        <v>1</v>
      </c>
      <c r="C2989" s="2">
        <v>86</v>
      </c>
      <c r="D2989" s="5">
        <v>80</v>
      </c>
      <c r="E2989" s="10">
        <v>120</v>
      </c>
      <c r="F2989" s="8">
        <v>83</v>
      </c>
      <c r="G2989" s="10">
        <v>144</v>
      </c>
      <c r="H2989" s="8">
        <v>69</v>
      </c>
      <c r="I2989" s="11">
        <v>8</v>
      </c>
      <c r="J2989" s="11">
        <v>1</v>
      </c>
      <c r="K2989" s="11">
        <v>3</v>
      </c>
      <c r="L2989" s="11">
        <v>1</v>
      </c>
      <c r="M2989" s="11">
        <v>1</v>
      </c>
      <c r="N2989" s="11">
        <v>1</v>
      </c>
      <c r="O2989" s="11">
        <v>3</v>
      </c>
      <c r="P2989" s="11">
        <v>1</v>
      </c>
      <c r="Q2989" s="11">
        <v>2</v>
      </c>
      <c r="R2989" s="11">
        <v>5</v>
      </c>
      <c r="S2989" s="11">
        <v>3</v>
      </c>
      <c r="T2989" s="11">
        <v>7</v>
      </c>
      <c r="Z2989" s="11"/>
    </row>
    <row r="2990" spans="1:8" ht="12.75">
      <c r="A2990" s="2"/>
      <c r="C2990" s="2"/>
      <c r="D2990" s="5"/>
      <c r="E2990" s="10"/>
      <c r="F2990" s="8"/>
      <c r="G2990" s="10"/>
      <c r="H2990" s="8"/>
    </row>
    <row r="2991" spans="1:8" ht="12.75">
      <c r="A2991" s="2"/>
      <c r="C2991" s="2"/>
      <c r="D2991" s="5"/>
      <c r="E2991" s="10"/>
      <c r="F2991" s="8"/>
      <c r="G2991" s="10"/>
      <c r="H2991" s="8"/>
    </row>
    <row r="2992" spans="1:8" ht="12.75">
      <c r="A2992" s="2"/>
      <c r="C2992" s="3"/>
      <c r="D2992" s="5"/>
      <c r="E2992" s="10"/>
      <c r="F2992" s="8"/>
      <c r="G2992" s="10"/>
      <c r="H2992" s="8"/>
    </row>
    <row r="2993" spans="1:8" ht="12.75">
      <c r="A2993" s="2"/>
      <c r="C2993" s="2"/>
      <c r="D2993" s="5"/>
      <c r="E2993" s="10"/>
      <c r="F2993" s="8"/>
      <c r="G2993" s="10"/>
      <c r="H2993" s="8"/>
    </row>
    <row r="2994" spans="1:8" ht="12.75">
      <c r="A2994" s="2"/>
      <c r="C2994" s="2"/>
      <c r="D2994" s="5"/>
      <c r="E2994" s="10"/>
      <c r="F2994" s="8"/>
      <c r="G2994" s="10"/>
      <c r="H2994" s="8"/>
    </row>
    <row r="2995" spans="1:8" ht="12.75">
      <c r="A2995" s="2"/>
      <c r="C2995" s="2"/>
      <c r="D2995" s="5"/>
      <c r="E2995" s="10"/>
      <c r="F2995" s="8"/>
      <c r="G2995" s="10"/>
      <c r="H2995" s="8"/>
    </row>
    <row r="2996" spans="1:8" ht="12.75">
      <c r="A2996" s="2"/>
      <c r="C2996" s="2"/>
      <c r="D2996" s="5"/>
      <c r="E2996" s="10"/>
      <c r="F2996" s="8"/>
      <c r="G2996" s="10"/>
      <c r="H2996" s="8"/>
    </row>
    <row r="2997" spans="1:8" ht="12.75">
      <c r="A2997" s="2"/>
      <c r="C2997" s="2"/>
      <c r="D2997" s="5"/>
      <c r="E2997" s="10"/>
      <c r="F2997" s="8"/>
      <c r="G2997" s="10"/>
      <c r="H2997" s="8"/>
    </row>
    <row r="2998" spans="1:8" ht="12.75">
      <c r="A2998" s="2"/>
      <c r="C2998" s="2"/>
      <c r="D2998" s="5"/>
      <c r="E2998" s="10"/>
      <c r="F2998" s="8"/>
      <c r="G2998" s="10"/>
      <c r="H2998" s="8"/>
    </row>
    <row r="2999" spans="1:8" ht="12.75">
      <c r="A2999" s="2"/>
      <c r="C2999" s="2"/>
      <c r="D2999" s="5"/>
      <c r="E2999" s="10"/>
      <c r="F2999" s="8"/>
      <c r="G2999" s="10"/>
      <c r="H2999" s="8"/>
    </row>
    <row r="3000" spans="1:8" ht="12.75">
      <c r="A3000" s="2"/>
      <c r="C3000" s="2"/>
      <c r="D3000" s="5"/>
      <c r="E3000" s="10"/>
      <c r="F3000" s="8"/>
      <c r="G3000" s="10"/>
      <c r="H3000" s="8"/>
    </row>
    <row r="3001" spans="1:8" ht="12.75">
      <c r="A3001" s="2"/>
      <c r="C3001" s="2"/>
      <c r="D3001" s="5"/>
      <c r="E3001" s="10"/>
      <c r="F3001" s="8"/>
      <c r="G3001" s="10"/>
      <c r="H3001" s="8"/>
    </row>
    <row r="3002" spans="1:8" ht="12.75">
      <c r="A3002" s="2"/>
      <c r="C3002" s="2"/>
      <c r="D3002" s="5"/>
      <c r="E3002" s="10"/>
      <c r="F3002" s="8"/>
      <c r="G3002" s="10"/>
      <c r="H3002" s="8"/>
    </row>
    <row r="3003" spans="1:8" ht="12.75">
      <c r="A3003" s="2"/>
      <c r="C3003" s="2"/>
      <c r="D3003" s="5"/>
      <c r="E3003" s="10"/>
      <c r="F3003" s="8"/>
      <c r="G3003" s="10"/>
      <c r="H3003" s="8"/>
    </row>
    <row r="3004" spans="1:8" ht="12.75">
      <c r="A3004" s="2"/>
      <c r="C3004" s="2"/>
      <c r="D3004" s="5"/>
      <c r="E3004" s="10"/>
      <c r="F3004" s="8"/>
      <c r="G3004" s="10"/>
      <c r="H3004" s="8"/>
    </row>
    <row r="3005" spans="1:8" ht="12.75">
      <c r="A3005" s="2"/>
      <c r="C3005" s="2"/>
      <c r="D3005" s="5"/>
      <c r="E3005" s="10"/>
      <c r="F3005" s="8"/>
      <c r="G3005" s="10"/>
      <c r="H3005" s="8"/>
    </row>
    <row r="3006" spans="1:8" ht="12.75">
      <c r="A3006" s="2"/>
      <c r="C3006" s="2"/>
      <c r="D3006" s="5"/>
      <c r="E3006" s="10"/>
      <c r="F3006" s="8"/>
      <c r="G3006" s="10"/>
      <c r="H3006" s="8"/>
    </row>
    <row r="3007" spans="1:26" ht="12.75">
      <c r="A3007" s="2">
        <v>3177</v>
      </c>
      <c r="B3007" s="11">
        <v>586</v>
      </c>
      <c r="C3007" s="3">
        <v>122</v>
      </c>
      <c r="D3007" s="5">
        <v>97</v>
      </c>
      <c r="E3007" s="10">
        <v>374</v>
      </c>
      <c r="F3007" s="8">
        <v>520</v>
      </c>
      <c r="G3007" s="10">
        <v>298</v>
      </c>
      <c r="H3007" s="8">
        <v>356</v>
      </c>
      <c r="J3007" s="11">
        <v>173</v>
      </c>
      <c r="K3007" s="11">
        <v>251</v>
      </c>
      <c r="L3007" s="11">
        <v>168</v>
      </c>
      <c r="M3007" s="11"/>
      <c r="N3007" s="11"/>
      <c r="O3007" s="11">
        <v>178</v>
      </c>
      <c r="P3007" s="11">
        <v>319</v>
      </c>
      <c r="Q3007" s="11">
        <v>165</v>
      </c>
      <c r="R3007" s="11"/>
      <c r="S3007" s="11">
        <v>178</v>
      </c>
      <c r="T3007" s="11"/>
      <c r="Z3007" s="11"/>
    </row>
    <row r="3008" spans="1:8" ht="12.75">
      <c r="A3008" s="2"/>
      <c r="C3008" s="2"/>
      <c r="D3008" s="5"/>
      <c r="E3008" s="10"/>
      <c r="F3008" s="8"/>
      <c r="G3008" s="10"/>
      <c r="H3008" s="8"/>
    </row>
    <row r="3009" spans="1:8" ht="12.75">
      <c r="A3009" s="2"/>
      <c r="C3009" s="3"/>
      <c r="D3009" s="5"/>
      <c r="E3009" s="10"/>
      <c r="F3009" s="8"/>
      <c r="G3009" s="10"/>
      <c r="H3009" s="8"/>
    </row>
    <row r="3010" spans="1:26" ht="12.75">
      <c r="A3010" s="2">
        <v>179</v>
      </c>
      <c r="B3010" s="11">
        <v>26</v>
      </c>
      <c r="C3010" s="2">
        <v>41</v>
      </c>
      <c r="D3010" s="5">
        <v>54</v>
      </c>
      <c r="E3010" s="10">
        <v>126</v>
      </c>
      <c r="F3010" s="8">
        <v>70</v>
      </c>
      <c r="G3010" s="10">
        <v>4</v>
      </c>
      <c r="H3010" s="8">
        <v>223</v>
      </c>
      <c r="I3010" s="11">
        <v>10</v>
      </c>
      <c r="J3010" s="11">
        <v>22</v>
      </c>
      <c r="K3010" s="11">
        <v>10</v>
      </c>
      <c r="L3010" s="11">
        <v>23</v>
      </c>
      <c r="M3010" s="11">
        <v>13</v>
      </c>
      <c r="N3010" s="11">
        <v>16</v>
      </c>
      <c r="O3010" s="11">
        <v>143</v>
      </c>
      <c r="P3010" s="11">
        <v>9</v>
      </c>
      <c r="Q3010" s="11">
        <v>13</v>
      </c>
      <c r="R3010" s="11">
        <v>138</v>
      </c>
      <c r="S3010" s="11">
        <v>143</v>
      </c>
      <c r="T3010" s="11">
        <v>32</v>
      </c>
      <c r="Z3010" s="11"/>
    </row>
    <row r="3011" spans="1:8" ht="12.75">
      <c r="A3011" s="2"/>
      <c r="C3011" s="2"/>
      <c r="D3011" s="5"/>
      <c r="E3011" s="10"/>
      <c r="F3011" s="8"/>
      <c r="G3011" s="10"/>
      <c r="H3011" s="8"/>
    </row>
    <row r="3012" spans="1:8" ht="12.75">
      <c r="A3012" s="2"/>
      <c r="C3012" s="2"/>
      <c r="D3012" s="5"/>
      <c r="E3012" s="10"/>
      <c r="F3012" s="8"/>
      <c r="G3012" s="10"/>
      <c r="H3012" s="8"/>
    </row>
    <row r="3013" spans="1:8" ht="12.75">
      <c r="A3013" s="2"/>
      <c r="C3013" s="2"/>
      <c r="D3013" s="5"/>
      <c r="E3013" s="10"/>
      <c r="F3013" s="8"/>
      <c r="G3013" s="10"/>
      <c r="H3013" s="8"/>
    </row>
    <row r="3014" spans="1:8" ht="12.75">
      <c r="A3014" s="2"/>
      <c r="C3014" s="2"/>
      <c r="D3014" s="5"/>
      <c r="E3014" s="10"/>
      <c r="F3014" s="8"/>
      <c r="G3014" s="10"/>
      <c r="H3014" s="8"/>
    </row>
    <row r="3015" spans="1:8" ht="12.75">
      <c r="A3015" s="2"/>
      <c r="C3015" s="2"/>
      <c r="D3015" s="5"/>
      <c r="E3015" s="10"/>
      <c r="F3015" s="8"/>
      <c r="G3015" s="10"/>
      <c r="H3015" s="8"/>
    </row>
    <row r="3016" spans="1:8" ht="12.75">
      <c r="A3016" s="2"/>
      <c r="C3016" s="2"/>
      <c r="D3016" s="5"/>
      <c r="E3016" s="10"/>
      <c r="F3016" s="8"/>
      <c r="G3016" s="10"/>
      <c r="H3016" s="8"/>
    </row>
    <row r="3017" spans="1:8" ht="12.75">
      <c r="A3017" s="2"/>
      <c r="C3017" s="2"/>
      <c r="D3017" s="5"/>
      <c r="E3017" s="10"/>
      <c r="F3017" s="8"/>
      <c r="G3017" s="10"/>
      <c r="H3017" s="8"/>
    </row>
    <row r="3018" spans="1:8" ht="12.75">
      <c r="A3018" s="2"/>
      <c r="C3018" s="2"/>
      <c r="D3018" s="5"/>
      <c r="E3018" s="10"/>
      <c r="F3018" s="8"/>
      <c r="G3018" s="10"/>
      <c r="H3018" s="8"/>
    </row>
    <row r="3019" spans="1:8" ht="12.75">
      <c r="A3019" s="2"/>
      <c r="C3019" s="2"/>
      <c r="D3019" s="5"/>
      <c r="E3019" s="10"/>
      <c r="F3019" s="8"/>
      <c r="G3019" s="10"/>
      <c r="H3019" s="8"/>
    </row>
    <row r="3020" spans="1:8" ht="12.75">
      <c r="A3020" s="2"/>
      <c r="C3020" s="2"/>
      <c r="D3020" s="5"/>
      <c r="E3020" s="10"/>
      <c r="F3020" s="8"/>
      <c r="G3020" s="10"/>
      <c r="H3020" s="8"/>
    </row>
    <row r="3021" spans="1:8" ht="12.75">
      <c r="A3021" s="2"/>
      <c r="C3021" s="2"/>
      <c r="D3021" s="5"/>
      <c r="E3021" s="10"/>
      <c r="F3021" s="8"/>
      <c r="G3021" s="10"/>
      <c r="H3021" s="8"/>
    </row>
    <row r="3022" spans="1:8" ht="12.75">
      <c r="A3022" s="2"/>
      <c r="C3022" s="2"/>
      <c r="D3022" s="5"/>
      <c r="E3022" s="10"/>
      <c r="F3022" s="8"/>
      <c r="G3022" s="10"/>
      <c r="H3022" s="8"/>
    </row>
    <row r="3023" spans="1:8" ht="12.75">
      <c r="A3023" s="2"/>
      <c r="C3023" s="2"/>
      <c r="D3023" s="5"/>
      <c r="E3023" s="10"/>
      <c r="F3023" s="8"/>
      <c r="G3023" s="10"/>
      <c r="H3023" s="8"/>
    </row>
    <row r="3024" spans="1:8" ht="12.75">
      <c r="A3024" s="2"/>
      <c r="C3024" s="2"/>
      <c r="D3024" s="5"/>
      <c r="E3024" s="10"/>
      <c r="F3024" s="8"/>
      <c r="G3024" s="10"/>
      <c r="H3024" s="8"/>
    </row>
    <row r="3025" spans="1:8" ht="12.75">
      <c r="A3025" s="2"/>
      <c r="C3025" s="2"/>
      <c r="D3025" s="5"/>
      <c r="E3025" s="10"/>
      <c r="F3025" s="8"/>
      <c r="G3025" s="10"/>
      <c r="H3025" s="8"/>
    </row>
    <row r="3026" spans="1:26" ht="12.75">
      <c r="A3026" s="2">
        <v>168</v>
      </c>
      <c r="B3026" s="11">
        <v>22</v>
      </c>
      <c r="C3026" s="2">
        <v>54</v>
      </c>
      <c r="D3026" s="5">
        <v>82</v>
      </c>
      <c r="E3026" s="10">
        <v>178</v>
      </c>
      <c r="F3026" s="8">
        <v>261</v>
      </c>
      <c r="G3026" s="10">
        <v>26</v>
      </c>
      <c r="H3026" s="8">
        <v>351</v>
      </c>
      <c r="I3026" s="11"/>
      <c r="J3026" s="11">
        <v>11</v>
      </c>
      <c r="K3026" s="11"/>
      <c r="L3026" s="11">
        <v>9</v>
      </c>
      <c r="M3026" s="11">
        <v>8</v>
      </c>
      <c r="N3026" s="11">
        <v>82</v>
      </c>
      <c r="O3026" s="11">
        <v>87</v>
      </c>
      <c r="P3026" s="11">
        <v>4</v>
      </c>
      <c r="Q3026" s="11">
        <v>13</v>
      </c>
      <c r="R3026" s="11">
        <v>158</v>
      </c>
      <c r="S3026" s="11">
        <v>87</v>
      </c>
      <c r="T3026" s="11"/>
      <c r="Z3026" s="11"/>
    </row>
    <row r="3027" spans="1:8" ht="12.75">
      <c r="A3027" s="2"/>
      <c r="C3027" s="2"/>
      <c r="D3027" s="5"/>
      <c r="E3027" s="10"/>
      <c r="F3027" s="8"/>
      <c r="G3027" s="10"/>
      <c r="H3027" s="8"/>
    </row>
    <row r="3028" spans="1:8" ht="12.75">
      <c r="A3028" s="2"/>
      <c r="C3028" s="2"/>
      <c r="D3028" s="5"/>
      <c r="E3028" s="10"/>
      <c r="F3028" s="8"/>
      <c r="G3028" s="10"/>
      <c r="H3028" s="8"/>
    </row>
    <row r="3029" spans="1:8" ht="12.75">
      <c r="A3029" s="2"/>
      <c r="C3029" s="2"/>
      <c r="D3029" s="5"/>
      <c r="E3029" s="10"/>
      <c r="F3029" s="8"/>
      <c r="G3029" s="10"/>
      <c r="H3029" s="8"/>
    </row>
    <row r="3030" spans="1:8" ht="12.75">
      <c r="A3030" s="2"/>
      <c r="C3030" s="2"/>
      <c r="D3030" s="5"/>
      <c r="E3030" s="10"/>
      <c r="F3030" s="8"/>
      <c r="G3030" s="10"/>
      <c r="H3030" s="8"/>
    </row>
    <row r="3031" spans="1:8" ht="12.75">
      <c r="A3031" s="2"/>
      <c r="C3031" s="2"/>
      <c r="D3031" s="5"/>
      <c r="E3031" s="10"/>
      <c r="F3031" s="8"/>
      <c r="G3031" s="10"/>
      <c r="H3031" s="8"/>
    </row>
    <row r="3032" spans="1:26" ht="12.75">
      <c r="A3032" s="2">
        <v>297</v>
      </c>
      <c r="B3032" s="11">
        <v>50</v>
      </c>
      <c r="C3032" s="2">
        <v>37</v>
      </c>
      <c r="D3032" s="5">
        <v>83</v>
      </c>
      <c r="E3032" s="10">
        <v>451</v>
      </c>
      <c r="F3032" s="8">
        <v>516</v>
      </c>
      <c r="G3032" s="10">
        <v>303</v>
      </c>
      <c r="H3032" s="8">
        <v>345</v>
      </c>
      <c r="I3032" s="11">
        <v>57</v>
      </c>
      <c r="J3032" s="11">
        <v>23</v>
      </c>
      <c r="K3032" s="11"/>
      <c r="L3032" s="11">
        <v>23</v>
      </c>
      <c r="M3032" s="11">
        <v>20</v>
      </c>
      <c r="N3032" s="11"/>
      <c r="O3032" s="11">
        <v>68</v>
      </c>
      <c r="P3032" s="11">
        <v>268</v>
      </c>
      <c r="Q3032" s="11">
        <v>27</v>
      </c>
      <c r="R3032" s="11"/>
      <c r="S3032" s="11">
        <v>68</v>
      </c>
      <c r="T3032" s="11"/>
      <c r="Z3032" s="11"/>
    </row>
    <row r="3033" spans="1:8" ht="12.75">
      <c r="A3033" s="2"/>
      <c r="C3033" s="2"/>
      <c r="D3033" s="5"/>
      <c r="E3033" s="10"/>
      <c r="F3033" s="8"/>
      <c r="G3033" s="10"/>
      <c r="H3033" s="8"/>
    </row>
    <row r="3034" spans="1:8" ht="12.75">
      <c r="A3034" s="2"/>
      <c r="C3034" s="2"/>
      <c r="D3034" s="5"/>
      <c r="E3034" s="10"/>
      <c r="F3034" s="8"/>
      <c r="G3034" s="10"/>
      <c r="H3034" s="8"/>
    </row>
    <row r="3035" spans="1:8" ht="12.75">
      <c r="A3035" s="2"/>
      <c r="C3035" s="2"/>
      <c r="D3035" s="5"/>
      <c r="E3035" s="10"/>
      <c r="F3035" s="8"/>
      <c r="G3035" s="10"/>
      <c r="H3035" s="8"/>
    </row>
    <row r="3036" spans="1:8" ht="12.75">
      <c r="A3036" s="2"/>
      <c r="C3036" s="2"/>
      <c r="D3036" s="5"/>
      <c r="E3036" s="10"/>
      <c r="F3036" s="8"/>
      <c r="G3036" s="10"/>
      <c r="H3036" s="8"/>
    </row>
    <row r="3037" spans="1:8" ht="12.75">
      <c r="A3037" s="2"/>
      <c r="C3037" s="2"/>
      <c r="D3037" s="5"/>
      <c r="E3037" s="10"/>
      <c r="F3037" s="8"/>
      <c r="G3037" s="10"/>
      <c r="H3037" s="8"/>
    </row>
    <row r="3038" spans="1:8" ht="12.75">
      <c r="A3038" s="2"/>
      <c r="C3038" s="2"/>
      <c r="D3038" s="5"/>
      <c r="E3038" s="10"/>
      <c r="F3038" s="8"/>
      <c r="G3038" s="10"/>
      <c r="H3038" s="8"/>
    </row>
    <row r="3039" spans="1:26" ht="12.75">
      <c r="A3039" s="2">
        <v>26</v>
      </c>
      <c r="B3039" s="11">
        <v>35</v>
      </c>
      <c r="C3039" s="3">
        <v>50</v>
      </c>
      <c r="D3039" s="5">
        <v>70</v>
      </c>
      <c r="E3039" s="10">
        <v>13</v>
      </c>
      <c r="F3039" s="8">
        <v>499</v>
      </c>
      <c r="G3039" s="10">
        <v>338</v>
      </c>
      <c r="H3039" s="8">
        <v>344</v>
      </c>
      <c r="I3039" s="11">
        <v>18</v>
      </c>
      <c r="J3039" s="11">
        <v>54</v>
      </c>
      <c r="K3039" s="11"/>
      <c r="L3039" s="11">
        <v>56</v>
      </c>
      <c r="M3039" s="11">
        <v>158</v>
      </c>
      <c r="N3039" s="11">
        <v>8</v>
      </c>
      <c r="O3039" s="11">
        <v>23</v>
      </c>
      <c r="P3039" s="11"/>
      <c r="Q3039" s="11">
        <v>14</v>
      </c>
      <c r="R3039" s="11"/>
      <c r="S3039" s="11">
        <v>23</v>
      </c>
      <c r="T3039" s="11"/>
      <c r="Z3039" s="11"/>
    </row>
    <row r="3040" spans="1:8" ht="12.75">
      <c r="A3040" s="2"/>
      <c r="C3040" s="2"/>
      <c r="D3040" s="5"/>
      <c r="E3040" s="10"/>
      <c r="F3040" s="8"/>
      <c r="G3040" s="10"/>
      <c r="H3040" s="8"/>
    </row>
    <row r="3041" spans="1:8" ht="12.75">
      <c r="A3041" s="2"/>
      <c r="C3041" s="2"/>
      <c r="D3041" s="5"/>
      <c r="E3041" s="10"/>
      <c r="F3041" s="8"/>
      <c r="G3041" s="10"/>
      <c r="H3041" s="8"/>
    </row>
    <row r="3042" spans="1:8" ht="12.75">
      <c r="A3042" s="2"/>
      <c r="C3042" s="2"/>
      <c r="D3042" s="5"/>
      <c r="E3042" s="10"/>
      <c r="F3042" s="8"/>
      <c r="G3042" s="10"/>
      <c r="H3042" s="8"/>
    </row>
    <row r="3043" spans="1:8" ht="12.75">
      <c r="A3043" s="2"/>
      <c r="C3043" s="2"/>
      <c r="D3043" s="5"/>
      <c r="E3043" s="10"/>
      <c r="F3043" s="8"/>
      <c r="G3043" s="10"/>
      <c r="H3043" s="8"/>
    </row>
    <row r="3044" spans="1:26" ht="12.75">
      <c r="A3044" s="2">
        <v>128</v>
      </c>
      <c r="B3044" s="11">
        <v>33</v>
      </c>
      <c r="C3044" s="2">
        <v>139</v>
      </c>
      <c r="D3044" s="5">
        <v>133</v>
      </c>
      <c r="E3044" s="10">
        <v>409</v>
      </c>
      <c r="F3044" s="8">
        <v>254</v>
      </c>
      <c r="G3044" s="10">
        <v>270</v>
      </c>
      <c r="H3044" s="8">
        <v>209</v>
      </c>
      <c r="I3044" s="11">
        <v>14</v>
      </c>
      <c r="J3044" s="11">
        <v>81</v>
      </c>
      <c r="K3044" s="11">
        <v>14</v>
      </c>
      <c r="L3044" s="11">
        <v>81</v>
      </c>
      <c r="M3044" s="11">
        <v>19</v>
      </c>
      <c r="N3044" s="11"/>
      <c r="O3044" s="11">
        <v>11</v>
      </c>
      <c r="P3044" s="11">
        <v>18</v>
      </c>
      <c r="Q3044" s="11">
        <v>10</v>
      </c>
      <c r="R3044" s="11">
        <v>26</v>
      </c>
      <c r="S3044" s="11">
        <v>11</v>
      </c>
      <c r="T3044" s="11">
        <v>15</v>
      </c>
      <c r="Z3044" s="11"/>
    </row>
    <row r="3045" spans="1:8" ht="12.75">
      <c r="A3045" s="2"/>
      <c r="C3045" s="2"/>
      <c r="D3045" s="5"/>
      <c r="E3045" s="10"/>
      <c r="F3045" s="8"/>
      <c r="G3045" s="10"/>
      <c r="H3045" s="8"/>
    </row>
    <row r="3046" spans="1:8" ht="12.75">
      <c r="A3046" s="2"/>
      <c r="C3046" s="2"/>
      <c r="D3046" s="5"/>
      <c r="E3046" s="10"/>
      <c r="F3046" s="8"/>
      <c r="G3046" s="10"/>
      <c r="H3046" s="8"/>
    </row>
    <row r="3047" spans="1:8" ht="12.75">
      <c r="A3047" s="2"/>
      <c r="C3047" s="2"/>
      <c r="D3047" s="5"/>
      <c r="E3047" s="10"/>
      <c r="F3047" s="8"/>
      <c r="G3047" s="10"/>
      <c r="H3047" s="8"/>
    </row>
    <row r="3048" spans="1:8" ht="12.75">
      <c r="A3048" s="2"/>
      <c r="C3048" s="2"/>
      <c r="D3048" s="5"/>
      <c r="E3048" s="10"/>
      <c r="F3048" s="8"/>
      <c r="G3048" s="10"/>
      <c r="H3048" s="8"/>
    </row>
    <row r="3049" spans="1:8" ht="12.75">
      <c r="A3049" s="2"/>
      <c r="C3049" s="2"/>
      <c r="D3049" s="5"/>
      <c r="E3049" s="10"/>
      <c r="F3049" s="8"/>
      <c r="G3049" s="10"/>
      <c r="H3049" s="8"/>
    </row>
    <row r="3050" spans="1:26" ht="12.75">
      <c r="A3050" s="2">
        <v>19</v>
      </c>
      <c r="B3050" s="11">
        <v>8</v>
      </c>
      <c r="C3050" s="2">
        <v>448</v>
      </c>
      <c r="D3050" s="5">
        <v>503</v>
      </c>
      <c r="E3050" s="10">
        <v>430</v>
      </c>
      <c r="F3050" s="8">
        <v>263</v>
      </c>
      <c r="G3050" s="10">
        <v>323</v>
      </c>
      <c r="H3050" s="8">
        <v>279</v>
      </c>
      <c r="I3050" s="11">
        <v>4</v>
      </c>
      <c r="J3050" s="11"/>
      <c r="K3050" s="11">
        <v>5</v>
      </c>
      <c r="L3050" s="11"/>
      <c r="M3050" s="11"/>
      <c r="N3050" s="11"/>
      <c r="O3050" s="11"/>
      <c r="P3050" s="11">
        <v>2</v>
      </c>
      <c r="Q3050" s="11"/>
      <c r="R3050" s="11">
        <v>3</v>
      </c>
      <c r="S3050" s="11"/>
      <c r="T3050" s="11"/>
      <c r="Z3050" s="11"/>
    </row>
    <row r="3051" spans="1:26" ht="12.75">
      <c r="A3051" s="2">
        <v>30</v>
      </c>
      <c r="B3051" s="11">
        <v>9</v>
      </c>
      <c r="C3051" s="2">
        <v>142</v>
      </c>
      <c r="D3051" s="5">
        <v>169</v>
      </c>
      <c r="E3051" s="10">
        <v>124</v>
      </c>
      <c r="F3051" s="8">
        <v>83</v>
      </c>
      <c r="G3051" s="10">
        <v>4</v>
      </c>
      <c r="H3051" s="8">
        <v>208</v>
      </c>
      <c r="I3051" s="11">
        <v>14</v>
      </c>
      <c r="J3051" s="11">
        <v>83</v>
      </c>
      <c r="K3051" s="11">
        <v>14</v>
      </c>
      <c r="L3051" s="11">
        <v>75</v>
      </c>
      <c r="M3051" s="11">
        <v>30</v>
      </c>
      <c r="N3051" s="11">
        <v>3</v>
      </c>
      <c r="O3051" s="11">
        <v>2</v>
      </c>
      <c r="P3051" s="11">
        <v>23</v>
      </c>
      <c r="Q3051" s="11">
        <v>102</v>
      </c>
      <c r="R3051" s="11">
        <v>5</v>
      </c>
      <c r="S3051" s="11">
        <v>2</v>
      </c>
      <c r="T3051" s="11">
        <v>34</v>
      </c>
      <c r="Z3051" s="11"/>
    </row>
    <row r="3052" spans="1:8" ht="12.75">
      <c r="A3052" s="2"/>
      <c r="C3052" s="2"/>
      <c r="D3052" s="5"/>
      <c r="E3052" s="10"/>
      <c r="F3052" s="8"/>
      <c r="G3052" s="10"/>
      <c r="H3052" s="8"/>
    </row>
    <row r="3053" spans="1:8" ht="12.75">
      <c r="A3053" s="2"/>
      <c r="C3053" s="2"/>
      <c r="D3053" s="5"/>
      <c r="E3053" s="10"/>
      <c r="F3053" s="8"/>
      <c r="G3053" s="10"/>
      <c r="H3053" s="8"/>
    </row>
    <row r="3054" spans="1:8" ht="12.75">
      <c r="A3054" s="2"/>
      <c r="C3054" s="2"/>
      <c r="D3054" s="5"/>
      <c r="E3054" s="10"/>
      <c r="F3054" s="8"/>
      <c r="G3054" s="10"/>
      <c r="H3054" s="8"/>
    </row>
    <row r="3055" spans="1:8" ht="12.75">
      <c r="A3055" s="2"/>
      <c r="C3055" s="2"/>
      <c r="D3055" s="5"/>
      <c r="E3055" s="10"/>
      <c r="F3055" s="8"/>
      <c r="G3055" s="10"/>
      <c r="H3055" s="8"/>
    </row>
    <row r="3056" spans="1:8" ht="12.75">
      <c r="A3056" s="2"/>
      <c r="C3056" s="2"/>
      <c r="D3056" s="5"/>
      <c r="E3056" s="10"/>
      <c r="F3056" s="8"/>
      <c r="G3056" s="10"/>
      <c r="H3056" s="8"/>
    </row>
    <row r="3057" spans="1:8" ht="12.75">
      <c r="A3057" s="2"/>
      <c r="C3057" s="2"/>
      <c r="D3057" s="5"/>
      <c r="E3057" s="10"/>
      <c r="F3057" s="8"/>
      <c r="G3057" s="10"/>
      <c r="H3057" s="8"/>
    </row>
    <row r="3058" spans="1:8" ht="12.75">
      <c r="A3058" s="2"/>
      <c r="C3058" s="2"/>
      <c r="D3058" s="5"/>
      <c r="E3058" s="10"/>
      <c r="F3058" s="8"/>
      <c r="G3058" s="10"/>
      <c r="H3058" s="8"/>
    </row>
    <row r="3059" spans="1:8" ht="12.75">
      <c r="A3059" s="2"/>
      <c r="C3059" s="2"/>
      <c r="D3059" s="5"/>
      <c r="E3059" s="10"/>
      <c r="F3059" s="8"/>
      <c r="G3059" s="10"/>
      <c r="H3059" s="8"/>
    </row>
    <row r="3060" spans="1:26" ht="12.75">
      <c r="A3060" s="2">
        <v>180</v>
      </c>
      <c r="B3060" s="11">
        <v>35</v>
      </c>
      <c r="C3060" s="2">
        <v>106</v>
      </c>
      <c r="D3060" s="5">
        <v>101</v>
      </c>
      <c r="E3060" s="10">
        <v>117</v>
      </c>
      <c r="F3060" s="8">
        <v>89</v>
      </c>
      <c r="G3060" s="10">
        <v>4</v>
      </c>
      <c r="H3060" s="8">
        <v>165</v>
      </c>
      <c r="I3060" s="11">
        <v>12</v>
      </c>
      <c r="J3060" s="11">
        <v>61</v>
      </c>
      <c r="K3060" s="11">
        <v>12</v>
      </c>
      <c r="L3060" s="11">
        <v>59</v>
      </c>
      <c r="M3060" s="11">
        <v>22</v>
      </c>
      <c r="N3060" s="11">
        <v>14</v>
      </c>
      <c r="O3060" s="11">
        <v>56</v>
      </c>
      <c r="P3060" s="11">
        <v>17</v>
      </c>
      <c r="Q3060" s="11">
        <v>78</v>
      </c>
      <c r="R3060" s="11">
        <v>25</v>
      </c>
      <c r="S3060" s="11">
        <v>56</v>
      </c>
      <c r="T3060" s="11">
        <v>27</v>
      </c>
      <c r="Z3060" s="11"/>
    </row>
    <row r="3061" spans="1:8" ht="12.75">
      <c r="A3061" s="2"/>
      <c r="C3061" s="2"/>
      <c r="D3061" s="5"/>
      <c r="E3061" s="10"/>
      <c r="F3061" s="8"/>
      <c r="G3061" s="10"/>
      <c r="H3061" s="8"/>
    </row>
    <row r="3062" spans="1:8" ht="12.75">
      <c r="A3062" s="2"/>
      <c r="C3062" s="2"/>
      <c r="D3062" s="5"/>
      <c r="E3062" s="10"/>
      <c r="F3062" s="8"/>
      <c r="G3062" s="10"/>
      <c r="H3062" s="8"/>
    </row>
    <row r="3063" spans="1:8" ht="12.75">
      <c r="A3063" s="2"/>
      <c r="C3063" s="2"/>
      <c r="D3063" s="5"/>
      <c r="E3063" s="10"/>
      <c r="F3063" s="8"/>
      <c r="G3063" s="10"/>
      <c r="H3063" s="8"/>
    </row>
    <row r="3064" spans="1:8" ht="12.75">
      <c r="A3064" s="2"/>
      <c r="C3064" s="2"/>
      <c r="D3064" s="5"/>
      <c r="E3064" s="10"/>
      <c r="F3064" s="8"/>
      <c r="G3064" s="10"/>
      <c r="H3064" s="8"/>
    </row>
    <row r="3065" spans="1:8" ht="12.75">
      <c r="A3065" s="2"/>
      <c r="C3065" s="2"/>
      <c r="D3065" s="5"/>
      <c r="E3065" s="10"/>
      <c r="F3065" s="8"/>
      <c r="G3065" s="10"/>
      <c r="H3065" s="8"/>
    </row>
    <row r="3066" spans="1:8" ht="12.75">
      <c r="A3066" s="2"/>
      <c r="C3066" s="2"/>
      <c r="D3066" s="5"/>
      <c r="E3066" s="10"/>
      <c r="F3066" s="8"/>
      <c r="G3066" s="10"/>
      <c r="H3066" s="8"/>
    </row>
    <row r="3067" spans="1:8" ht="12.75">
      <c r="A3067" s="2"/>
      <c r="C3067" s="2"/>
      <c r="D3067" s="5"/>
      <c r="E3067" s="10"/>
      <c r="F3067" s="8"/>
      <c r="G3067" s="10"/>
      <c r="H3067" s="8"/>
    </row>
    <row r="3068" spans="1:8" ht="12.75">
      <c r="A3068" s="2"/>
      <c r="C3068" s="2"/>
      <c r="D3068" s="5"/>
      <c r="E3068" s="10"/>
      <c r="F3068" s="8"/>
      <c r="G3068" s="10"/>
      <c r="H3068" s="8"/>
    </row>
    <row r="3069" spans="1:8" ht="12.75">
      <c r="A3069" s="2"/>
      <c r="C3069" s="2"/>
      <c r="D3069" s="5"/>
      <c r="E3069" s="10"/>
      <c r="F3069" s="8"/>
      <c r="G3069" s="10"/>
      <c r="H3069" s="8"/>
    </row>
    <row r="3070" spans="1:8" ht="12.75">
      <c r="A3070" s="2"/>
      <c r="C3070" s="2"/>
      <c r="D3070" s="5"/>
      <c r="E3070" s="10"/>
      <c r="F3070" s="8"/>
      <c r="G3070" s="10"/>
      <c r="H3070" s="8"/>
    </row>
    <row r="3071" spans="1:8" ht="12.75">
      <c r="A3071" s="2"/>
      <c r="C3071" s="2"/>
      <c r="D3071" s="5"/>
      <c r="E3071" s="10"/>
      <c r="F3071" s="8"/>
      <c r="G3071" s="10"/>
      <c r="H3071" s="8"/>
    </row>
    <row r="3072" spans="1:8" ht="12.75">
      <c r="A3072" s="2"/>
      <c r="C3072" s="2"/>
      <c r="D3072" s="5"/>
      <c r="E3072" s="10"/>
      <c r="F3072" s="8"/>
      <c r="G3072" s="10"/>
      <c r="H3072" s="8"/>
    </row>
    <row r="3073" spans="1:8" ht="12.75">
      <c r="A3073" s="2"/>
      <c r="C3073" s="2"/>
      <c r="D3073" s="5"/>
      <c r="E3073" s="10"/>
      <c r="F3073" s="8"/>
      <c r="G3073" s="10"/>
      <c r="H3073" s="8"/>
    </row>
    <row r="3074" spans="1:8" ht="12.75">
      <c r="A3074" s="2"/>
      <c r="C3074" s="2"/>
      <c r="D3074" s="5"/>
      <c r="E3074" s="10"/>
      <c r="F3074" s="8"/>
      <c r="G3074" s="10"/>
      <c r="H3074" s="8"/>
    </row>
    <row r="3075" spans="1:26" ht="12.75">
      <c r="A3075" s="2">
        <v>133</v>
      </c>
      <c r="B3075" s="11">
        <v>48</v>
      </c>
      <c r="C3075" s="2">
        <v>453</v>
      </c>
      <c r="D3075" s="5">
        <v>403</v>
      </c>
      <c r="E3075" s="10">
        <v>305</v>
      </c>
      <c r="F3075" s="8">
        <v>498</v>
      </c>
      <c r="G3075" s="10">
        <v>620</v>
      </c>
      <c r="H3075" s="8">
        <v>620</v>
      </c>
      <c r="I3075" s="11">
        <v>19</v>
      </c>
      <c r="J3075" s="11"/>
      <c r="K3075" s="11"/>
      <c r="L3075" s="11"/>
      <c r="M3075" s="11"/>
      <c r="N3075" s="11"/>
      <c r="O3075" s="11">
        <v>10</v>
      </c>
      <c r="P3075" s="11"/>
      <c r="Q3075" s="11"/>
      <c r="R3075" s="11"/>
      <c r="S3075" s="11">
        <v>10</v>
      </c>
      <c r="T3075" s="11"/>
      <c r="Z3075" s="11"/>
    </row>
    <row r="3076" spans="1:26" ht="12.75">
      <c r="A3076" s="2">
        <v>110</v>
      </c>
      <c r="B3076" s="11">
        <v>28</v>
      </c>
      <c r="C3076" s="2">
        <v>201</v>
      </c>
      <c r="D3076" s="5">
        <v>239</v>
      </c>
      <c r="E3076" s="10">
        <v>413</v>
      </c>
      <c r="F3076" s="8">
        <v>416</v>
      </c>
      <c r="G3076" s="10">
        <v>360</v>
      </c>
      <c r="H3076" s="8">
        <v>337</v>
      </c>
      <c r="I3076" s="11">
        <v>13</v>
      </c>
      <c r="J3076" s="11">
        <v>68</v>
      </c>
      <c r="K3076" s="11">
        <v>12</v>
      </c>
      <c r="L3076" s="11"/>
      <c r="M3076" s="11">
        <v>73</v>
      </c>
      <c r="N3076" s="11"/>
      <c r="O3076" s="11">
        <v>8</v>
      </c>
      <c r="P3076" s="11">
        <v>95</v>
      </c>
      <c r="Q3076" s="11">
        <v>52</v>
      </c>
      <c r="R3076" s="11">
        <v>15</v>
      </c>
      <c r="S3076" s="11">
        <v>8</v>
      </c>
      <c r="T3076" s="11"/>
      <c r="Z3076" s="11"/>
    </row>
    <row r="3077" spans="1:8" ht="12.75">
      <c r="A3077" s="2"/>
      <c r="C3077" s="2"/>
      <c r="D3077" s="5"/>
      <c r="E3077" s="10"/>
      <c r="F3077" s="8"/>
      <c r="G3077" s="10"/>
      <c r="H3077" s="8"/>
    </row>
    <row r="3078" spans="1:26" ht="12.75">
      <c r="A3078" s="2">
        <v>93</v>
      </c>
      <c r="B3078" s="11">
        <v>17</v>
      </c>
      <c r="C3078" s="2">
        <v>204</v>
      </c>
      <c r="D3078" s="5">
        <v>199</v>
      </c>
      <c r="E3078" s="10">
        <v>286</v>
      </c>
      <c r="F3078" s="8">
        <v>384</v>
      </c>
      <c r="G3078" s="10">
        <v>271</v>
      </c>
      <c r="H3078" s="8">
        <v>266</v>
      </c>
      <c r="I3078" s="11">
        <v>9</v>
      </c>
      <c r="J3078" s="11">
        <v>3</v>
      </c>
      <c r="K3078" s="11"/>
      <c r="L3078" s="11">
        <v>4</v>
      </c>
      <c r="M3078" s="11">
        <v>3</v>
      </c>
      <c r="N3078" s="11">
        <v>35</v>
      </c>
      <c r="O3078" s="11">
        <v>42</v>
      </c>
      <c r="P3078" s="11">
        <v>6</v>
      </c>
      <c r="Q3078" s="11">
        <v>2</v>
      </c>
      <c r="R3078" s="11">
        <v>51</v>
      </c>
      <c r="S3078" s="11">
        <v>42</v>
      </c>
      <c r="T3078" s="11">
        <v>6</v>
      </c>
      <c r="Z3078" s="11"/>
    </row>
    <row r="3079" spans="1:8" ht="12.75">
      <c r="A3079" s="2"/>
      <c r="C3079" s="2"/>
      <c r="D3079" s="5"/>
      <c r="E3079" s="10"/>
      <c r="F3079" s="8"/>
      <c r="G3079" s="10"/>
      <c r="H3079" s="8"/>
    </row>
    <row r="3080" spans="1:8" ht="12.75">
      <c r="A3080" s="2"/>
      <c r="C3080" s="2"/>
      <c r="D3080" s="5"/>
      <c r="E3080" s="10"/>
      <c r="F3080" s="8"/>
      <c r="G3080" s="10"/>
      <c r="H3080" s="8"/>
    </row>
    <row r="3081" spans="1:8" ht="12.75">
      <c r="A3081" s="2"/>
      <c r="C3081" s="2"/>
      <c r="D3081" s="5"/>
      <c r="E3081" s="10"/>
      <c r="F3081" s="8"/>
      <c r="G3081" s="10"/>
      <c r="H3081" s="8"/>
    </row>
    <row r="3082" spans="1:8" ht="12.75">
      <c r="A3082" s="2"/>
      <c r="C3082" s="2"/>
      <c r="D3082" s="5"/>
      <c r="E3082" s="10"/>
      <c r="F3082" s="8"/>
      <c r="G3082" s="10"/>
      <c r="H3082" s="8"/>
    </row>
    <row r="3083" spans="1:26" ht="12.75">
      <c r="A3083" s="2">
        <v>49</v>
      </c>
      <c r="B3083" s="11">
        <v>12</v>
      </c>
      <c r="C3083" s="2">
        <v>212</v>
      </c>
      <c r="D3083" s="5">
        <v>264</v>
      </c>
      <c r="E3083" s="10">
        <v>368</v>
      </c>
      <c r="F3083" s="8">
        <v>324</v>
      </c>
      <c r="G3083" s="10">
        <v>230</v>
      </c>
      <c r="H3083" s="8">
        <v>178</v>
      </c>
      <c r="I3083" s="11">
        <v>5</v>
      </c>
      <c r="J3083" s="11">
        <v>49</v>
      </c>
      <c r="K3083" s="11">
        <v>5</v>
      </c>
      <c r="L3083" s="11"/>
      <c r="M3083" s="11">
        <v>25</v>
      </c>
      <c r="N3083" s="11"/>
      <c r="O3083" s="11"/>
      <c r="P3083" s="11">
        <v>13</v>
      </c>
      <c r="Q3083" s="11">
        <v>20</v>
      </c>
      <c r="R3083" s="11">
        <v>16</v>
      </c>
      <c r="S3083" s="11"/>
      <c r="T3083" s="11">
        <v>8</v>
      </c>
      <c r="Z3083" s="11"/>
    </row>
    <row r="3084" spans="1:8" ht="12.75">
      <c r="A3084" s="2"/>
      <c r="C3084" s="2"/>
      <c r="D3084" s="5"/>
      <c r="E3084" s="10"/>
      <c r="F3084" s="8"/>
      <c r="G3084" s="10"/>
      <c r="H3084" s="8"/>
    </row>
    <row r="3085" spans="1:8" ht="12.75">
      <c r="A3085" s="2"/>
      <c r="C3085" s="2"/>
      <c r="D3085" s="5"/>
      <c r="E3085" s="10"/>
      <c r="F3085" s="8"/>
      <c r="G3085" s="10"/>
      <c r="H3085" s="8"/>
    </row>
    <row r="3086" spans="1:8" ht="12.75">
      <c r="A3086" s="2"/>
      <c r="C3086" s="2"/>
      <c r="D3086" s="5"/>
      <c r="E3086" s="10"/>
      <c r="F3086" s="8"/>
      <c r="G3086" s="10"/>
      <c r="H3086" s="8"/>
    </row>
    <row r="3087" spans="1:8" ht="12.75">
      <c r="A3087" s="2"/>
      <c r="C3087" s="2"/>
      <c r="D3087" s="5"/>
      <c r="E3087" s="10"/>
      <c r="F3087" s="8"/>
      <c r="G3087" s="10"/>
      <c r="H3087" s="8"/>
    </row>
    <row r="3088" spans="1:8" ht="12.75">
      <c r="A3088" s="2"/>
      <c r="C3088" s="2"/>
      <c r="D3088" s="5"/>
      <c r="E3088" s="10"/>
      <c r="F3088" s="8"/>
      <c r="G3088" s="10"/>
      <c r="H3088" s="8"/>
    </row>
    <row r="3089" spans="1:8" ht="12.75">
      <c r="A3089" s="2"/>
      <c r="C3089" s="2"/>
      <c r="D3089" s="5"/>
      <c r="E3089" s="10"/>
      <c r="F3089" s="8"/>
      <c r="G3089" s="10"/>
      <c r="H3089" s="8"/>
    </row>
    <row r="3090" spans="1:26" ht="12.75">
      <c r="A3090" s="2">
        <v>73</v>
      </c>
      <c r="B3090" s="11">
        <v>30</v>
      </c>
      <c r="C3090" s="2">
        <v>288</v>
      </c>
      <c r="D3090" s="5">
        <v>335</v>
      </c>
      <c r="E3090" s="10">
        <v>528</v>
      </c>
      <c r="F3090" s="8">
        <v>499</v>
      </c>
      <c r="G3090" s="10">
        <v>219</v>
      </c>
      <c r="H3090" s="8">
        <v>178</v>
      </c>
      <c r="M3090" s="11">
        <v>12</v>
      </c>
      <c r="N3090" s="11"/>
      <c r="O3090" s="11"/>
      <c r="P3090" s="11">
        <v>17</v>
      </c>
      <c r="Q3090" s="11">
        <v>5</v>
      </c>
      <c r="R3090" s="11"/>
      <c r="S3090" s="11"/>
      <c r="T3090" s="11">
        <v>15</v>
      </c>
      <c r="Z3090" s="11"/>
    </row>
    <row r="3091" spans="1:8" ht="12.75">
      <c r="A3091" s="2"/>
      <c r="C3091" s="2"/>
      <c r="D3091" s="5"/>
      <c r="E3091" s="10"/>
      <c r="F3091" s="8"/>
      <c r="G3091" s="8"/>
      <c r="H3091" s="8"/>
    </row>
    <row r="3092" spans="1:8" ht="12.75">
      <c r="A3092" s="2"/>
      <c r="C3092" s="2"/>
      <c r="D3092" s="5"/>
      <c r="E3092" s="10"/>
      <c r="F3092" s="8"/>
      <c r="G3092" s="8"/>
      <c r="H3092" s="8"/>
    </row>
    <row r="3093" spans="1:8" ht="12.75">
      <c r="A3093" s="2"/>
      <c r="C3093" s="2"/>
      <c r="D3093" s="5"/>
      <c r="E3093" s="10"/>
      <c r="F3093" s="8"/>
      <c r="G3093" s="8"/>
      <c r="H3093" s="8"/>
    </row>
    <row r="3094" spans="1:8" ht="12.75">
      <c r="A3094" s="2"/>
      <c r="C3094" s="2"/>
      <c r="D3094" s="5"/>
      <c r="E3094" s="10"/>
      <c r="F3094" s="8"/>
      <c r="G3094" s="8"/>
      <c r="H3094" s="8"/>
    </row>
    <row r="3095" spans="1:8" ht="12.75">
      <c r="A3095" s="2"/>
      <c r="C3095" s="2"/>
      <c r="D3095" s="5"/>
      <c r="E3095" s="10"/>
      <c r="F3095" s="8"/>
      <c r="G3095" s="8"/>
      <c r="H3095" s="8"/>
    </row>
    <row r="3096" spans="1:8" ht="12.75">
      <c r="A3096" s="2"/>
      <c r="C3096" s="2"/>
      <c r="D3096" s="5"/>
      <c r="E3096" s="10"/>
      <c r="F3096" s="8"/>
      <c r="G3096" s="8"/>
      <c r="H3096" s="8"/>
    </row>
    <row r="3097" spans="1:8" ht="12.75">
      <c r="A3097" s="2"/>
      <c r="C3097" s="2"/>
      <c r="D3097" s="5"/>
      <c r="E3097" s="10"/>
      <c r="F3097" s="8"/>
      <c r="G3097" s="8"/>
      <c r="H3097" s="8"/>
    </row>
    <row r="3098" spans="1:8" ht="12.75">
      <c r="A3098" s="2"/>
      <c r="C3098" s="2"/>
      <c r="D3098" s="5"/>
      <c r="E3098" s="10"/>
      <c r="F3098" s="8"/>
      <c r="G3098" s="8"/>
      <c r="H3098" s="8"/>
    </row>
    <row r="3099" spans="1:8" ht="12.75">
      <c r="A3099" s="2"/>
      <c r="C3099" s="2"/>
      <c r="D3099" s="5"/>
      <c r="E3099" s="10"/>
      <c r="F3099" s="8"/>
      <c r="G3099" s="8"/>
      <c r="H3099" s="8"/>
    </row>
    <row r="3100" spans="1:8" ht="12.75">
      <c r="A3100" s="2"/>
      <c r="C3100" s="2"/>
      <c r="D3100" s="5"/>
      <c r="E3100" s="10"/>
      <c r="F3100" s="8"/>
      <c r="G3100" s="8"/>
      <c r="H3100" s="8"/>
    </row>
    <row r="3101" spans="1:8" ht="12.75">
      <c r="A3101" s="2"/>
      <c r="C3101" s="2"/>
      <c r="D3101" s="5"/>
      <c r="E3101" s="10"/>
      <c r="F3101" s="8"/>
      <c r="G3101" s="8"/>
      <c r="H3101" s="8"/>
    </row>
    <row r="3102" spans="1:8" ht="12.75">
      <c r="A3102" s="2"/>
      <c r="C3102" s="2"/>
      <c r="D3102" s="5"/>
      <c r="E3102" s="10"/>
      <c r="F3102" s="8"/>
      <c r="G3102" s="8"/>
      <c r="H3102" s="8"/>
    </row>
    <row r="3103" spans="1:8" ht="12.75">
      <c r="A3103" s="2"/>
      <c r="C3103" s="2"/>
      <c r="D3103" s="5"/>
      <c r="E3103" s="10"/>
      <c r="F3103" s="8"/>
      <c r="G3103" s="8"/>
      <c r="H3103" s="8"/>
    </row>
    <row r="3104" spans="1:8" ht="12.75">
      <c r="A3104" s="2"/>
      <c r="C3104" s="2"/>
      <c r="D3104" s="5"/>
      <c r="E3104" s="10"/>
      <c r="F3104" s="8"/>
      <c r="G3104" s="8"/>
      <c r="H3104" s="8"/>
    </row>
    <row r="3105" spans="1:7" ht="12.75">
      <c r="A3105" s="3"/>
      <c r="C3105" s="2"/>
      <c r="D3105" s="5"/>
      <c r="E3105" s="10"/>
      <c r="G3105" s="8"/>
    </row>
    <row r="3106" spans="1:7" ht="12.75">
      <c r="A3106" s="2"/>
      <c r="C3106" s="2"/>
      <c r="D3106" s="5"/>
      <c r="E3106" s="10"/>
      <c r="G3106" s="8"/>
    </row>
    <row r="3107" spans="1:7" ht="12.75">
      <c r="A3107" s="2"/>
      <c r="C3107" s="2"/>
      <c r="D3107" s="5"/>
      <c r="E3107" s="10"/>
      <c r="G3107" s="8"/>
    </row>
    <row r="3108" spans="1:7" ht="12.75">
      <c r="A3108" s="2"/>
      <c r="C3108" s="2"/>
      <c r="D3108" s="5"/>
      <c r="E3108" s="10"/>
      <c r="G3108" s="8"/>
    </row>
    <row r="3109" spans="1:7" ht="12.75">
      <c r="A3109" s="2"/>
      <c r="C3109" s="3"/>
      <c r="D3109" s="5"/>
      <c r="E3109" s="10"/>
      <c r="G3109" s="9"/>
    </row>
    <row r="3110" spans="1:7" ht="12.75">
      <c r="A3110" s="2"/>
      <c r="C3110" s="2"/>
      <c r="D3110" s="5"/>
      <c r="E3110" s="10"/>
      <c r="G3110" s="8"/>
    </row>
    <row r="3111" spans="1:7" ht="12.75">
      <c r="A3111" s="2"/>
      <c r="C3111" s="2"/>
      <c r="D3111" s="5"/>
      <c r="E3111" s="10"/>
      <c r="G3111" s="8"/>
    </row>
    <row r="3112" spans="1:7" ht="12.75">
      <c r="A3112" s="2"/>
      <c r="C3112" s="2"/>
      <c r="D3112" s="5"/>
      <c r="E3112" s="10"/>
      <c r="G3112" s="8"/>
    </row>
    <row r="3113" spans="1:7" ht="12.75">
      <c r="A3113" s="2"/>
      <c r="C3113" s="2"/>
      <c r="D3113" s="5"/>
      <c r="E3113" s="10"/>
      <c r="G3113" s="8"/>
    </row>
    <row r="3114" spans="1:7" ht="12.75">
      <c r="A3114" s="2"/>
      <c r="C3114" s="2"/>
      <c r="D3114" s="5"/>
      <c r="E3114" s="10"/>
      <c r="G3114" s="8"/>
    </row>
    <row r="3115" spans="1:7" ht="12.75">
      <c r="A3115" s="2"/>
      <c r="C3115" s="2"/>
      <c r="D3115" s="5"/>
      <c r="E3115" s="10"/>
      <c r="G3115" s="8"/>
    </row>
    <row r="3116" spans="1:7" ht="12.75">
      <c r="A3116" s="2"/>
      <c r="C3116" s="2"/>
      <c r="D3116" s="5"/>
      <c r="E3116" s="10"/>
      <c r="G3116" s="8"/>
    </row>
    <row r="3117" spans="1:7" ht="12.75">
      <c r="A3117" s="2"/>
      <c r="C3117" s="2"/>
      <c r="D3117" s="5"/>
      <c r="E3117" s="10"/>
      <c r="G3117" s="8"/>
    </row>
    <row r="3118" spans="1:7" ht="12.75">
      <c r="A3118" s="2"/>
      <c r="C3118" s="2"/>
      <c r="D3118" s="5"/>
      <c r="E3118" s="10"/>
      <c r="G3118" s="8"/>
    </row>
    <row r="3119" spans="1:7" ht="12.75">
      <c r="A3119" s="2"/>
      <c r="C3119" s="2"/>
      <c r="D3119" s="5"/>
      <c r="E3119" s="10"/>
      <c r="G3119" s="8"/>
    </row>
    <row r="3120" spans="1:7" ht="12.75">
      <c r="A3120" s="2"/>
      <c r="C3120" s="2"/>
      <c r="D3120" s="5"/>
      <c r="E3120" s="10"/>
      <c r="G3120" s="8"/>
    </row>
    <row r="3121" spans="4:5" ht="12.75">
      <c r="D3121" s="5"/>
      <c r="E3121" s="10"/>
    </row>
    <row r="3122" spans="4:5" ht="12.75">
      <c r="D3122" s="5"/>
      <c r="E3122" s="10"/>
    </row>
    <row r="3123" spans="4:5" ht="12.75">
      <c r="D3123" s="6"/>
      <c r="E3123" s="10"/>
    </row>
    <row r="3124" spans="4:5" ht="12.75">
      <c r="D3124" s="5"/>
      <c r="E3124" s="10"/>
    </row>
    <row r="3125" spans="4:5" ht="12.75">
      <c r="D3125" s="5"/>
      <c r="E3125" s="10"/>
    </row>
    <row r="3126" spans="4:5" ht="12.75">
      <c r="D3126" s="5"/>
      <c r="E3126" s="10"/>
    </row>
    <row r="3127" spans="4:5" ht="12.75">
      <c r="D3127" s="5"/>
      <c r="E3127" s="10"/>
    </row>
    <row r="3128" spans="4:5" ht="12.75">
      <c r="D3128" s="5"/>
      <c r="E3128" s="10"/>
    </row>
    <row r="3129" spans="4:5" ht="12.75">
      <c r="D3129" s="5"/>
      <c r="E3129" s="10"/>
    </row>
    <row r="3130" spans="4:5" ht="12.75">
      <c r="D3130" s="5"/>
      <c r="E3130" s="10"/>
    </row>
    <row r="3131" spans="4:5" ht="12.75">
      <c r="D3131" s="5"/>
      <c r="E3131" s="10"/>
    </row>
    <row r="3132" spans="4:5" ht="12.75">
      <c r="D3132" s="5"/>
      <c r="E3132" s="10"/>
    </row>
    <row r="3133" spans="4:5" ht="12.75">
      <c r="D3133" s="5"/>
      <c r="E3133" s="10"/>
    </row>
    <row r="3134" spans="4:5" ht="12.75">
      <c r="D3134" s="5"/>
      <c r="E3134" s="10"/>
    </row>
    <row r="3135" spans="4:5" ht="12.75">
      <c r="D3135" s="5"/>
      <c r="E3135" s="10"/>
    </row>
    <row r="3136" spans="4:5" ht="12.75">
      <c r="D3136" s="5"/>
      <c r="E3136" s="10"/>
    </row>
    <row r="3137" spans="4:5" ht="12.75">
      <c r="D3137" s="5"/>
      <c r="E3137" s="10"/>
    </row>
    <row r="3138" spans="4:5" ht="12.75">
      <c r="D3138" s="5"/>
      <c r="E3138" s="10"/>
    </row>
    <row r="3139" spans="4:5" ht="12.75">
      <c r="D3139" s="5"/>
      <c r="E3139" s="10"/>
    </row>
    <row r="3140" spans="4:5" ht="12.75">
      <c r="D3140" s="5"/>
      <c r="E3140" s="10"/>
    </row>
    <row r="3141" spans="4:5" ht="12.75">
      <c r="D3141" s="5"/>
      <c r="E3141" s="10"/>
    </row>
    <row r="3142" spans="4:5" ht="12.75">
      <c r="D3142" s="5"/>
      <c r="E3142" s="10"/>
    </row>
    <row r="3143" spans="4:5" ht="12.75">
      <c r="D3143" s="6"/>
      <c r="E3143" s="10"/>
    </row>
    <row r="3144" spans="4:5" ht="12.75">
      <c r="D3144" s="5"/>
      <c r="E3144" s="10"/>
    </row>
    <row r="3145" spans="4:5" ht="12.75">
      <c r="D3145" s="5"/>
      <c r="E3145" s="10"/>
    </row>
    <row r="3146" spans="4:5" ht="12.75">
      <c r="D3146" s="5"/>
      <c r="E3146" s="10"/>
    </row>
    <row r="3147" spans="4:5" ht="12.75">
      <c r="D3147" s="5"/>
      <c r="E3147" s="10"/>
    </row>
    <row r="3148" spans="4:5" ht="12.75">
      <c r="D3148" s="5"/>
      <c r="E3148" s="10"/>
    </row>
    <row r="3149" spans="4:5" ht="12.75">
      <c r="D3149" s="5"/>
      <c r="E3149" s="10"/>
    </row>
    <row r="3150" spans="4:5" ht="12.75">
      <c r="D3150" s="5"/>
      <c r="E3150" s="10"/>
    </row>
    <row r="3151" spans="4:5" ht="12.75">
      <c r="D3151" s="5"/>
      <c r="E3151" s="10"/>
    </row>
    <row r="3152" spans="4:5" ht="12.75">
      <c r="D3152" s="5"/>
      <c r="E3152" s="10"/>
    </row>
    <row r="3153" spans="1:5" ht="12.75">
      <c r="A3153" s="2"/>
      <c r="C3153" s="2"/>
      <c r="D3153" s="5"/>
      <c r="E3153" s="10"/>
    </row>
    <row r="3154" spans="1:5" ht="12.75">
      <c r="A3154" s="2"/>
      <c r="C3154" s="2"/>
      <c r="D3154" s="5"/>
      <c r="E3154" s="10"/>
    </row>
    <row r="3155" spans="1:5" ht="12.75">
      <c r="A3155" s="2"/>
      <c r="C3155" s="2"/>
      <c r="D3155" s="5"/>
      <c r="E3155" s="10"/>
    </row>
    <row r="3156" spans="1:5" ht="12.75">
      <c r="A3156" s="2"/>
      <c r="C3156" s="2"/>
      <c r="D3156" s="5"/>
      <c r="E3156" s="10"/>
    </row>
    <row r="3157" spans="1:5" ht="12.75">
      <c r="A3157" s="2"/>
      <c r="C3157" s="2"/>
      <c r="D3157" s="5"/>
      <c r="E3157" s="10"/>
    </row>
    <row r="3158" spans="1:5" ht="12.75">
      <c r="A3158" s="2"/>
      <c r="C3158" s="2"/>
      <c r="D3158" s="5"/>
      <c r="E3158" s="10"/>
    </row>
    <row r="3159" spans="1:5" ht="12.75">
      <c r="A3159" s="2"/>
      <c r="C3159" s="2"/>
      <c r="D3159" s="5"/>
      <c r="E3159" s="10"/>
    </row>
    <row r="3160" spans="1:5" ht="12.75">
      <c r="A3160" s="3"/>
      <c r="C3160" s="2"/>
      <c r="D3160" s="5"/>
      <c r="E3160" s="10"/>
    </row>
    <row r="3161" spans="1:5" ht="12.75">
      <c r="A3161" s="2"/>
      <c r="C3161" s="2"/>
      <c r="D3161" s="5"/>
      <c r="E3161" s="10"/>
    </row>
    <row r="3162" spans="1:5" ht="12.75">
      <c r="A3162" s="2"/>
      <c r="C3162" s="2"/>
      <c r="D3162" s="5"/>
      <c r="E3162" s="10"/>
    </row>
    <row r="3163" spans="1:5" ht="12.75">
      <c r="A3163" s="2"/>
      <c r="C3163" s="2"/>
      <c r="D3163" s="5"/>
      <c r="E3163" s="10"/>
    </row>
    <row r="3164" spans="1:5" ht="12.75">
      <c r="A3164" s="2"/>
      <c r="C3164" s="2"/>
      <c r="D3164" s="5"/>
      <c r="E3164" s="10"/>
    </row>
    <row r="3165" spans="1:5" ht="12.75">
      <c r="A3165" s="2"/>
      <c r="C3165" s="2"/>
      <c r="D3165" s="5"/>
      <c r="E3165" s="10"/>
    </row>
    <row r="3166" spans="1:5" ht="12.75">
      <c r="A3166" s="2"/>
      <c r="C3166" s="2"/>
      <c r="D3166" s="5"/>
      <c r="E3166" s="10"/>
    </row>
    <row r="3167" spans="1:26" ht="12.75">
      <c r="A3167" s="2"/>
      <c r="C3167" s="2"/>
      <c r="D3167" s="5"/>
      <c r="E3167" s="10"/>
      <c r="Z3167" s="12"/>
    </row>
    <row r="3168" spans="1:5" ht="12.75">
      <c r="A3168" s="2"/>
      <c r="C3168" s="2"/>
      <c r="D3168" s="5"/>
      <c r="E3168" s="10"/>
    </row>
    <row r="3169" ht="12.75">
      <c r="E3169" s="10"/>
    </row>
    <row r="3170" ht="12.75">
      <c r="E3170" s="10"/>
    </row>
    <row r="3171" ht="12.75">
      <c r="E3171" s="10"/>
    </row>
    <row r="3172" ht="12.75">
      <c r="E3172" s="10"/>
    </row>
    <row r="3173" ht="12.75">
      <c r="E3173" s="10"/>
    </row>
    <row r="3174" ht="12.75">
      <c r="E3174" s="10"/>
    </row>
    <row r="3175" ht="12.75">
      <c r="E3175" s="10"/>
    </row>
    <row r="3176" ht="12.75">
      <c r="E3176" s="10"/>
    </row>
    <row r="3177" ht="12.75">
      <c r="E3177" s="10"/>
    </row>
    <row r="3178" ht="12.75">
      <c r="E3178" s="10"/>
    </row>
    <row r="3179" ht="12.75">
      <c r="E3179" s="10"/>
    </row>
    <row r="3180" ht="12.75">
      <c r="E3180" s="10"/>
    </row>
    <row r="3181" ht="12.75">
      <c r="E3181" s="10"/>
    </row>
    <row r="3182" ht="12.75">
      <c r="E3182" s="10"/>
    </row>
    <row r="3183" ht="12.75">
      <c r="E3183" s="10"/>
    </row>
    <row r="3184" ht="12.75">
      <c r="E3184" s="10"/>
    </row>
    <row r="3185" ht="12.75">
      <c r="E3185" s="10"/>
    </row>
    <row r="3186" ht="12.75">
      <c r="E3186" s="10"/>
    </row>
    <row r="3187" ht="12.75">
      <c r="E3187" s="10"/>
    </row>
    <row r="3188" ht="12.75">
      <c r="E3188" s="10"/>
    </row>
    <row r="3189" ht="12.75">
      <c r="E3189" s="10"/>
    </row>
    <row r="3190" ht="12.75">
      <c r="E3190" s="10"/>
    </row>
    <row r="3191" ht="12.75">
      <c r="E3191" s="10"/>
    </row>
    <row r="3192" ht="12.75">
      <c r="E3192" s="10"/>
    </row>
    <row r="3193" ht="12.75">
      <c r="E3193" s="10"/>
    </row>
    <row r="3194" ht="12.75">
      <c r="E3194" s="10"/>
    </row>
    <row r="3195" ht="12.75">
      <c r="E3195" s="10"/>
    </row>
    <row r="3196" ht="12.75">
      <c r="E3196" s="10"/>
    </row>
    <row r="3197" ht="12.75">
      <c r="E3197" s="10"/>
    </row>
    <row r="3198" ht="12.75">
      <c r="E3198" s="10"/>
    </row>
    <row r="3199" ht="12.75">
      <c r="E3199" s="10"/>
    </row>
    <row r="3200" ht="12.75">
      <c r="E3200" s="10"/>
    </row>
    <row r="3201" spans="3:7" ht="12.75">
      <c r="C3201" s="2"/>
      <c r="D3201" s="5"/>
      <c r="E3201" s="10"/>
      <c r="G3201" s="8"/>
    </row>
    <row r="3202" spans="3:7" ht="12.75">
      <c r="C3202" s="2"/>
      <c r="D3202" s="5"/>
      <c r="E3202" s="10"/>
      <c r="G3202" s="8"/>
    </row>
    <row r="3203" spans="3:7" ht="12.75">
      <c r="C3203" s="2"/>
      <c r="D3203" s="5"/>
      <c r="E3203" s="10"/>
      <c r="G3203" s="8"/>
    </row>
    <row r="3204" spans="3:7" ht="12.75">
      <c r="C3204" s="2"/>
      <c r="D3204" s="5"/>
      <c r="E3204" s="10"/>
      <c r="G3204" s="8"/>
    </row>
    <row r="3205" spans="3:7" ht="12.75">
      <c r="C3205" s="2"/>
      <c r="D3205" s="5"/>
      <c r="E3205" s="10"/>
      <c r="G3205" s="8"/>
    </row>
    <row r="3206" spans="3:7" ht="12.75">
      <c r="C3206" s="2"/>
      <c r="D3206" s="5"/>
      <c r="E3206" s="10"/>
      <c r="G3206" s="8"/>
    </row>
    <row r="3207" spans="3:7" ht="12.75">
      <c r="C3207" s="2"/>
      <c r="D3207" s="5"/>
      <c r="E3207" s="10"/>
      <c r="G3207" s="8"/>
    </row>
    <row r="3208" spans="3:7" ht="12.75">
      <c r="C3208" s="2"/>
      <c r="D3208" s="5"/>
      <c r="E3208" s="10"/>
      <c r="G3208" s="8"/>
    </row>
    <row r="3209" spans="3:7" ht="12.75">
      <c r="C3209" s="3"/>
      <c r="D3209" s="5"/>
      <c r="E3209" s="10"/>
      <c r="G3209" s="9"/>
    </row>
    <row r="3210" spans="3:7" ht="12.75">
      <c r="C3210" s="2"/>
      <c r="D3210" s="5"/>
      <c r="E3210" s="10"/>
      <c r="G3210" s="8"/>
    </row>
    <row r="3211" spans="3:7" ht="12.75">
      <c r="C3211" s="2"/>
      <c r="D3211" s="5"/>
      <c r="E3211" s="10"/>
      <c r="G3211" s="8"/>
    </row>
    <row r="3212" spans="3:7" ht="12.75">
      <c r="C3212" s="2"/>
      <c r="D3212" s="5"/>
      <c r="E3212" s="10"/>
      <c r="G3212" s="8"/>
    </row>
    <row r="3213" spans="3:7" ht="12.75">
      <c r="C3213" s="2"/>
      <c r="D3213" s="5"/>
      <c r="E3213" s="10"/>
      <c r="G3213" s="8"/>
    </row>
    <row r="3214" spans="3:7" ht="12.75">
      <c r="C3214" s="2"/>
      <c r="D3214" s="5"/>
      <c r="E3214" s="10"/>
      <c r="G3214" s="8"/>
    </row>
    <row r="3215" spans="3:7" ht="12.75">
      <c r="C3215" s="2"/>
      <c r="D3215" s="5"/>
      <c r="E3215" s="10"/>
      <c r="G3215" s="8"/>
    </row>
    <row r="3216" spans="3:7" ht="12.75">
      <c r="C3216" s="2"/>
      <c r="D3216" s="5"/>
      <c r="E3216" s="10"/>
      <c r="G3216" s="8"/>
    </row>
    <row r="3217" spans="1:5" ht="12.75">
      <c r="A3217" s="2"/>
      <c r="C3217" s="2"/>
      <c r="D3217" s="5"/>
      <c r="E3217" s="10"/>
    </row>
    <row r="3218" spans="1:5" ht="12.75">
      <c r="A3218" s="2"/>
      <c r="C3218" s="2"/>
      <c r="D3218" s="5"/>
      <c r="E3218" s="10"/>
    </row>
    <row r="3219" spans="1:5" ht="12.75">
      <c r="A3219" s="2"/>
      <c r="C3219" s="2"/>
      <c r="D3219" s="5"/>
      <c r="E3219" s="10"/>
    </row>
    <row r="3220" spans="1:5" ht="12.75">
      <c r="A3220" s="2"/>
      <c r="C3220" s="2"/>
      <c r="D3220" s="5"/>
      <c r="E3220" s="10"/>
    </row>
    <row r="3221" spans="1:26" ht="12.75">
      <c r="A3221" s="2"/>
      <c r="C3221" s="2"/>
      <c r="D3221" s="5"/>
      <c r="E3221" s="10"/>
      <c r="Z3221" s="12"/>
    </row>
    <row r="3222" spans="1:5" ht="12.75">
      <c r="A3222" s="2"/>
      <c r="C3222" s="2"/>
      <c r="D3222" s="5"/>
      <c r="E3222" s="10"/>
    </row>
    <row r="3223" spans="1:5" ht="12.75">
      <c r="A3223" s="2"/>
      <c r="C3223" s="2"/>
      <c r="D3223" s="5"/>
      <c r="E3223" s="10"/>
    </row>
    <row r="3224" spans="1:5" ht="12.75">
      <c r="A3224" s="2"/>
      <c r="C3224" s="2"/>
      <c r="D3224" s="5"/>
      <c r="E3224" s="10"/>
    </row>
    <row r="3225" spans="1:5" ht="12.75">
      <c r="A3225" s="2"/>
      <c r="C3225" s="2"/>
      <c r="D3225" s="5"/>
      <c r="E3225" s="10"/>
    </row>
    <row r="3226" spans="1:5" ht="12.75">
      <c r="A3226" s="2"/>
      <c r="C3226" s="2"/>
      <c r="D3226" s="5"/>
      <c r="E3226" s="10"/>
    </row>
    <row r="3227" spans="1:5" ht="12.75">
      <c r="A3227" s="2"/>
      <c r="C3227" s="2"/>
      <c r="D3227" s="5"/>
      <c r="E3227" s="10"/>
    </row>
    <row r="3228" spans="1:5" ht="12.75">
      <c r="A3228" s="3"/>
      <c r="C3228" s="2"/>
      <c r="D3228" s="5"/>
      <c r="E3228" s="10"/>
    </row>
    <row r="3229" spans="1:5" ht="12.75">
      <c r="A3229" s="2"/>
      <c r="C3229" s="2"/>
      <c r="D3229" s="5"/>
      <c r="E3229" s="10"/>
    </row>
    <row r="3230" spans="1:5" ht="12.75">
      <c r="A3230" s="2"/>
      <c r="C3230" s="2"/>
      <c r="D3230" s="5"/>
      <c r="E3230" s="10"/>
    </row>
    <row r="3231" spans="1:5" ht="12.75">
      <c r="A3231" s="2"/>
      <c r="C3231" s="2"/>
      <c r="D3231" s="5"/>
      <c r="E3231" s="10"/>
    </row>
    <row r="3232" spans="1:5" ht="12.75">
      <c r="A3232" s="2"/>
      <c r="C3232" s="2"/>
      <c r="D3232" s="5"/>
      <c r="E3232" s="10"/>
    </row>
    <row r="3233" spans="3:7" ht="12.75">
      <c r="C3233" s="2"/>
      <c r="D3233" s="5"/>
      <c r="E3233" s="10"/>
      <c r="G3233" s="8"/>
    </row>
    <row r="3234" spans="3:7" ht="12.75">
      <c r="C3234" s="2"/>
      <c r="D3234" s="5"/>
      <c r="E3234" s="10"/>
      <c r="G3234" s="8"/>
    </row>
    <row r="3235" spans="3:7" ht="12.75">
      <c r="C3235" s="2"/>
      <c r="D3235" s="5"/>
      <c r="E3235" s="10"/>
      <c r="G3235" s="8"/>
    </row>
    <row r="3236" spans="3:7" ht="12.75">
      <c r="C3236" s="2"/>
      <c r="D3236" s="5"/>
      <c r="E3236" s="10"/>
      <c r="G3236" s="8"/>
    </row>
    <row r="3237" spans="3:7" ht="12.75">
      <c r="C3237" s="2"/>
      <c r="D3237" s="5"/>
      <c r="E3237" s="10"/>
      <c r="G3237" s="8"/>
    </row>
    <row r="3238" spans="3:7" ht="12.75">
      <c r="C3238" s="2"/>
      <c r="D3238" s="5"/>
      <c r="E3238" s="10"/>
      <c r="G3238" s="8"/>
    </row>
    <row r="3239" spans="3:7" ht="12.75">
      <c r="C3239" s="3"/>
      <c r="D3239" s="5"/>
      <c r="E3239" s="10"/>
      <c r="G3239" s="9"/>
    </row>
    <row r="3240" spans="3:7" ht="12.75">
      <c r="C3240" s="2"/>
      <c r="D3240" s="5"/>
      <c r="E3240" s="10"/>
      <c r="G3240" s="8"/>
    </row>
    <row r="3241" spans="3:7" ht="12.75">
      <c r="C3241" s="2"/>
      <c r="D3241" s="5"/>
      <c r="E3241" s="10"/>
      <c r="G3241" s="8"/>
    </row>
    <row r="3242" spans="3:26" ht="12.75">
      <c r="C3242" s="2"/>
      <c r="D3242" s="5"/>
      <c r="E3242" s="10"/>
      <c r="G3242" s="8"/>
      <c r="Z3242" s="12"/>
    </row>
    <row r="3243" spans="3:7" ht="12.75">
      <c r="C3243" s="2"/>
      <c r="D3243" s="5"/>
      <c r="E3243" s="10"/>
      <c r="G3243" s="8"/>
    </row>
    <row r="3244" spans="3:7" ht="12.75">
      <c r="C3244" s="2"/>
      <c r="D3244" s="5"/>
      <c r="E3244" s="10"/>
      <c r="G3244" s="8"/>
    </row>
    <row r="3245" spans="3:7" ht="12.75">
      <c r="C3245" s="2"/>
      <c r="D3245" s="5"/>
      <c r="E3245" s="10"/>
      <c r="G3245" s="8"/>
    </row>
    <row r="3246" spans="3:7" ht="12.75">
      <c r="C3246" s="2"/>
      <c r="D3246" s="5"/>
      <c r="E3246" s="10"/>
      <c r="G3246" s="8"/>
    </row>
    <row r="3247" spans="3:7" ht="12.75">
      <c r="C3247" s="2"/>
      <c r="D3247" s="5"/>
      <c r="E3247" s="10"/>
      <c r="G3247" s="8"/>
    </row>
    <row r="3248" spans="3:7" ht="12.75">
      <c r="C3248" s="2"/>
      <c r="D3248" s="5"/>
      <c r="E3248" s="10"/>
      <c r="G3248" s="8"/>
    </row>
    <row r="3249" spans="3:7" ht="12.75">
      <c r="C3249" s="2"/>
      <c r="D3249" s="5"/>
      <c r="E3249" s="10"/>
      <c r="G3249" s="8"/>
    </row>
    <row r="3250" spans="3:26" ht="12.75">
      <c r="C3250" s="2"/>
      <c r="D3250" s="5"/>
      <c r="E3250" s="10"/>
      <c r="G3250" s="8"/>
      <c r="Z3250" s="12"/>
    </row>
    <row r="3251" spans="3:7" ht="12.75">
      <c r="C3251" s="2"/>
      <c r="D3251" s="5"/>
      <c r="E3251" s="10"/>
      <c r="G3251" s="8"/>
    </row>
    <row r="3252" spans="3:26" ht="12.75">
      <c r="C3252" s="2"/>
      <c r="D3252" s="5"/>
      <c r="E3252" s="10"/>
      <c r="G3252" s="8"/>
      <c r="Z3252" s="12"/>
    </row>
    <row r="3253" spans="3:7" ht="12.75">
      <c r="C3253" s="2"/>
      <c r="D3253" s="5"/>
      <c r="E3253" s="10"/>
      <c r="G3253" s="8"/>
    </row>
    <row r="3254" spans="3:7" ht="12.75">
      <c r="C3254" s="2"/>
      <c r="D3254" s="5"/>
      <c r="E3254" s="10"/>
      <c r="G3254" s="8"/>
    </row>
    <row r="3255" spans="3:7" ht="12.75">
      <c r="C3255" s="2"/>
      <c r="D3255" s="5"/>
      <c r="E3255" s="10"/>
      <c r="G3255" s="8"/>
    </row>
    <row r="3256" spans="3:7" ht="12.75">
      <c r="C3256" s="2"/>
      <c r="D3256" s="5"/>
      <c r="E3256" s="10"/>
      <c r="G3256" s="8"/>
    </row>
    <row r="3257" spans="3:7" ht="12.75">
      <c r="C3257" s="3"/>
      <c r="D3257" s="5"/>
      <c r="E3257" s="10"/>
      <c r="G3257" s="9"/>
    </row>
    <row r="3258" spans="3:26" ht="12.75">
      <c r="C3258" s="2"/>
      <c r="D3258" s="5"/>
      <c r="E3258" s="10"/>
      <c r="G3258" s="8"/>
      <c r="Z3258" s="12"/>
    </row>
    <row r="3259" spans="3:7" ht="12.75">
      <c r="C3259" s="2"/>
      <c r="D3259" s="5"/>
      <c r="E3259" s="10"/>
      <c r="G3259" s="8"/>
    </row>
    <row r="3260" spans="3:7" ht="12.75">
      <c r="C3260" s="2"/>
      <c r="D3260" s="5"/>
      <c r="E3260" s="10"/>
      <c r="G3260" s="8"/>
    </row>
    <row r="3261" spans="3:7" ht="12.75">
      <c r="C3261" s="2"/>
      <c r="D3261" s="5"/>
      <c r="E3261" s="10"/>
      <c r="G3261" s="8"/>
    </row>
    <row r="3262" spans="3:7" ht="12.75">
      <c r="C3262" s="2"/>
      <c r="D3262" s="5"/>
      <c r="E3262" s="10"/>
      <c r="G3262" s="8"/>
    </row>
    <row r="3263" spans="3:7" ht="12.75">
      <c r="C3263" s="2"/>
      <c r="D3263" s="5"/>
      <c r="E3263" s="10"/>
      <c r="G3263" s="8"/>
    </row>
    <row r="3264" spans="3:7" ht="12.75">
      <c r="C3264" s="2"/>
      <c r="D3264" s="5"/>
      <c r="E3264" s="10"/>
      <c r="G3264" s="8"/>
    </row>
    <row r="3265" spans="3:5" ht="12.75">
      <c r="C3265" s="2"/>
      <c r="D3265" s="5"/>
      <c r="E3265" s="10"/>
    </row>
    <row r="3266" spans="3:26" ht="12.75">
      <c r="C3266" s="2"/>
      <c r="D3266" s="5"/>
      <c r="E3266" s="10"/>
      <c r="Z3266" s="12"/>
    </row>
    <row r="3267" spans="3:5" ht="12.75">
      <c r="C3267" s="2"/>
      <c r="D3267" s="5"/>
      <c r="E3267" s="10"/>
    </row>
    <row r="3268" spans="3:5" ht="12.75">
      <c r="C3268" s="2"/>
      <c r="D3268" s="5"/>
      <c r="E3268" s="10"/>
    </row>
    <row r="3269" spans="3:5" ht="12.75">
      <c r="C3269" s="2"/>
      <c r="D3269" s="5"/>
      <c r="E3269" s="10"/>
    </row>
    <row r="3270" spans="3:5" ht="12.75">
      <c r="C3270" s="2"/>
      <c r="D3270" s="5"/>
      <c r="E3270" s="10"/>
    </row>
    <row r="3271" spans="3:5" ht="12.75">
      <c r="C3271" s="2"/>
      <c r="D3271" s="5"/>
      <c r="E3271" s="10"/>
    </row>
    <row r="3272" spans="3:5" ht="12.75">
      <c r="C3272" s="2"/>
      <c r="D3272" s="5"/>
      <c r="E3272" s="10"/>
    </row>
    <row r="3273" spans="3:5" ht="12.75">
      <c r="C3273" s="2"/>
      <c r="D3273" s="5"/>
      <c r="E3273" s="10"/>
    </row>
    <row r="3274" spans="3:5" ht="12.75">
      <c r="C3274" s="2"/>
      <c r="D3274" s="5"/>
      <c r="E3274" s="10"/>
    </row>
    <row r="3275" spans="3:5" ht="12.75">
      <c r="C3275" s="2"/>
      <c r="D3275" s="5"/>
      <c r="E3275" s="10"/>
    </row>
    <row r="3276" spans="3:5" ht="12.75">
      <c r="C3276" s="2"/>
      <c r="D3276" s="5"/>
      <c r="E3276" s="10"/>
    </row>
    <row r="3277" spans="3:5" ht="12.75">
      <c r="C3277" s="2"/>
      <c r="D3277" s="5"/>
      <c r="E3277" s="10"/>
    </row>
    <row r="3278" spans="3:5" ht="12.75">
      <c r="C3278" s="2"/>
      <c r="D3278" s="5"/>
      <c r="E3278" s="10"/>
    </row>
    <row r="3279" spans="3:5" ht="12.75">
      <c r="C3279" s="2"/>
      <c r="D3279" s="5"/>
      <c r="E3279" s="10"/>
    </row>
    <row r="3280" spans="3:5" ht="12.75">
      <c r="C3280" s="2"/>
      <c r="D3280" s="5"/>
      <c r="E3280" s="10"/>
    </row>
    <row r="3281" ht="12.75">
      <c r="E3281" s="10"/>
    </row>
    <row r="3282" ht="12.75">
      <c r="E3282" s="10"/>
    </row>
    <row r="3283" ht="12.75">
      <c r="E3283" s="10"/>
    </row>
    <row r="3284" ht="12.75">
      <c r="E3284" s="10"/>
    </row>
    <row r="3285" ht="12.75">
      <c r="E3285" s="10"/>
    </row>
    <row r="3286" ht="12.75">
      <c r="E3286" s="10"/>
    </row>
    <row r="3287" ht="12.75">
      <c r="E3287" s="10"/>
    </row>
    <row r="3288" ht="12.75">
      <c r="E3288" s="10"/>
    </row>
    <row r="3289" ht="12.75">
      <c r="E3289" s="10"/>
    </row>
    <row r="3290" ht="12.75">
      <c r="E3290" s="10"/>
    </row>
    <row r="3291" ht="12.75">
      <c r="E3291" s="10"/>
    </row>
    <row r="3292" ht="12.75">
      <c r="E3292" s="10"/>
    </row>
    <row r="3293" ht="12.75">
      <c r="E3293" s="10"/>
    </row>
    <row r="3294" ht="12.75">
      <c r="E3294" s="10"/>
    </row>
    <row r="3295" ht="12.75">
      <c r="E3295" s="10"/>
    </row>
    <row r="3296" ht="12.75">
      <c r="E3296" s="10"/>
    </row>
    <row r="3297" ht="12.75">
      <c r="E3297" s="10"/>
    </row>
    <row r="3298" ht="12.75">
      <c r="E3298" s="10"/>
    </row>
    <row r="3299" ht="12.75">
      <c r="E3299" s="10"/>
    </row>
    <row r="3300" ht="12.75">
      <c r="E3300" s="10"/>
    </row>
    <row r="3301" ht="12.75">
      <c r="E3301" s="10"/>
    </row>
    <row r="3302" ht="12.75">
      <c r="E3302" s="10"/>
    </row>
    <row r="3303" ht="12.75">
      <c r="E3303" s="10"/>
    </row>
    <row r="3304" ht="12.75">
      <c r="E3304" s="10"/>
    </row>
    <row r="3305" ht="12.75">
      <c r="E3305" s="10"/>
    </row>
    <row r="3306" ht="12.75">
      <c r="E3306" s="10"/>
    </row>
    <row r="3307" ht="12.75">
      <c r="E3307" s="10"/>
    </row>
    <row r="3308" ht="12.75">
      <c r="E3308" s="10"/>
    </row>
    <row r="3309" ht="12.75">
      <c r="E3309" s="10"/>
    </row>
    <row r="3310" ht="12.75">
      <c r="E3310" s="10"/>
    </row>
    <row r="3311" ht="12.75">
      <c r="E3311" s="10"/>
    </row>
    <row r="3312" ht="12.75">
      <c r="E3312" s="10"/>
    </row>
    <row r="3313" spans="1:5" ht="12.75">
      <c r="A3313" s="3"/>
      <c r="C3313" s="2"/>
      <c r="D3313" s="5"/>
      <c r="E3313" s="10"/>
    </row>
    <row r="3314" spans="1:5" ht="12.75">
      <c r="A3314" s="2"/>
      <c r="C3314" s="2"/>
      <c r="D3314" s="5"/>
      <c r="E3314" s="10"/>
    </row>
    <row r="3315" spans="1:5" ht="12.75">
      <c r="A3315" s="2"/>
      <c r="C3315" s="2"/>
      <c r="D3315" s="5"/>
      <c r="E3315" s="10"/>
    </row>
    <row r="3316" spans="1:5" ht="12.75">
      <c r="A3316" s="2"/>
      <c r="C3316" s="2"/>
      <c r="D3316" s="5"/>
      <c r="E3316" s="10"/>
    </row>
    <row r="3317" spans="1:5" ht="12.75">
      <c r="A3317" s="2"/>
      <c r="C3317" s="2"/>
      <c r="D3317" s="5"/>
      <c r="E3317" s="10"/>
    </row>
    <row r="3318" spans="1:5" ht="12.75">
      <c r="A3318" s="2"/>
      <c r="C3318" s="2"/>
      <c r="D3318" s="5"/>
      <c r="E3318" s="10"/>
    </row>
    <row r="3319" spans="1:5" ht="12.75">
      <c r="A3319" s="2"/>
      <c r="C3319" s="2"/>
      <c r="D3319" s="5"/>
      <c r="E3319" s="10"/>
    </row>
    <row r="3320" spans="1:5" ht="12.75">
      <c r="A3320" s="2"/>
      <c r="C3320" s="2"/>
      <c r="D3320" s="5"/>
      <c r="E3320" s="10"/>
    </row>
    <row r="3321" spans="1:5" ht="12.75">
      <c r="A3321" s="2"/>
      <c r="C3321" s="2"/>
      <c r="D3321" s="5"/>
      <c r="E3321" s="10"/>
    </row>
    <row r="3322" spans="1:5" ht="12.75">
      <c r="A3322" s="2"/>
      <c r="C3322" s="2"/>
      <c r="D3322" s="5"/>
      <c r="E3322" s="10"/>
    </row>
    <row r="3323" spans="1:5" ht="12.75">
      <c r="A3323" s="2"/>
      <c r="C3323" s="2"/>
      <c r="D3323" s="5"/>
      <c r="E3323" s="10"/>
    </row>
    <row r="3324" spans="1:5" ht="12.75">
      <c r="A3324" s="2"/>
      <c r="C3324" s="2"/>
      <c r="D3324" s="5"/>
      <c r="E3324" s="10"/>
    </row>
    <row r="3325" spans="1:5" ht="12.75">
      <c r="A3325" s="2"/>
      <c r="C3325" s="2"/>
      <c r="D3325" s="5"/>
      <c r="E3325" s="10"/>
    </row>
    <row r="3326" spans="1:5" ht="12.75">
      <c r="A3326" s="2"/>
      <c r="C3326" s="2"/>
      <c r="D3326" s="5"/>
      <c r="E3326" s="10"/>
    </row>
    <row r="3327" spans="1:5" ht="12.75">
      <c r="A3327" s="2"/>
      <c r="C3327" s="2"/>
      <c r="D3327" s="5"/>
      <c r="E3327" s="10"/>
    </row>
    <row r="3328" spans="1:5" ht="12.75">
      <c r="A3328" s="2"/>
      <c r="C3328" s="2"/>
      <c r="D3328" s="6"/>
      <c r="E3328" s="10"/>
    </row>
    <row r="3329" spans="3:5" ht="12.75">
      <c r="C3329" s="2"/>
      <c r="D3329" s="5"/>
      <c r="E3329" s="10"/>
    </row>
    <row r="3330" spans="3:5" ht="12.75">
      <c r="C3330" s="2"/>
      <c r="D3330" s="5"/>
      <c r="E3330" s="10"/>
    </row>
    <row r="3331" spans="3:5" ht="12.75">
      <c r="C3331" s="2"/>
      <c r="D3331" s="5"/>
      <c r="E3331" s="10"/>
    </row>
    <row r="3332" spans="3:5" ht="12.75">
      <c r="C3332" s="2"/>
      <c r="D3332" s="6"/>
      <c r="E3332" s="10"/>
    </row>
    <row r="3333" spans="3:5" ht="12.75">
      <c r="C3333" s="2"/>
      <c r="D3333" s="5"/>
      <c r="E3333" s="10"/>
    </row>
    <row r="3334" spans="3:5" ht="12.75">
      <c r="C3334" s="2"/>
      <c r="D3334" s="5"/>
      <c r="E3334" s="10"/>
    </row>
    <row r="3335" spans="3:5" ht="12.75">
      <c r="C3335" s="2"/>
      <c r="D3335" s="5"/>
      <c r="E3335" s="10"/>
    </row>
    <row r="3336" spans="3:5" ht="12.75">
      <c r="C3336" s="2"/>
      <c r="D3336" s="5"/>
      <c r="E3336" s="10"/>
    </row>
    <row r="3337" spans="3:5" ht="12.75">
      <c r="C3337" s="2"/>
      <c r="D3337" s="5"/>
      <c r="E3337" s="10"/>
    </row>
    <row r="3338" spans="3:5" ht="12.75">
      <c r="C3338" s="2"/>
      <c r="D3338" s="5"/>
      <c r="E3338" s="10"/>
    </row>
    <row r="3339" spans="3:5" ht="12.75">
      <c r="C3339" s="2"/>
      <c r="D3339" s="5"/>
      <c r="E3339" s="10"/>
    </row>
    <row r="3340" spans="3:5" ht="12.75">
      <c r="C3340" s="2"/>
      <c r="D3340" s="5"/>
      <c r="E3340" s="10"/>
    </row>
    <row r="3341" spans="3:26" ht="12.75">
      <c r="C3341" s="2"/>
      <c r="D3341" s="5"/>
      <c r="E3341" s="10"/>
      <c r="Z3341" s="12"/>
    </row>
    <row r="3342" spans="3:5" ht="12.75">
      <c r="C3342" s="2"/>
      <c r="D3342" s="5"/>
      <c r="E3342" s="10"/>
    </row>
    <row r="3343" spans="3:5" ht="12.75">
      <c r="C3343" s="2"/>
      <c r="D3343" s="5"/>
      <c r="E3343" s="10"/>
    </row>
    <row r="3344" spans="3:5" ht="12.75">
      <c r="C3344" s="2"/>
      <c r="D3344" s="5"/>
      <c r="E3344" s="10"/>
    </row>
    <row r="3345" ht="12.75">
      <c r="E3345" s="10"/>
    </row>
    <row r="3346" ht="12.75">
      <c r="E3346" s="10"/>
    </row>
    <row r="3347" ht="12.75">
      <c r="E3347" s="10"/>
    </row>
    <row r="3348" ht="12.75">
      <c r="E3348" s="10"/>
    </row>
    <row r="3349" ht="12.75">
      <c r="E3349" s="10"/>
    </row>
    <row r="3350" ht="12.75">
      <c r="E3350" s="10"/>
    </row>
    <row r="3351" ht="12.75">
      <c r="E3351" s="10"/>
    </row>
    <row r="3352" ht="12.75">
      <c r="E3352" s="10"/>
    </row>
    <row r="3353" ht="12.75">
      <c r="E3353" s="10"/>
    </row>
    <row r="3354" ht="12.75">
      <c r="E3354" s="10"/>
    </row>
    <row r="3355" ht="12.75">
      <c r="E3355" s="10"/>
    </row>
    <row r="3356" ht="12.75">
      <c r="E3356" s="10"/>
    </row>
    <row r="3357" ht="12.75">
      <c r="E3357" s="10"/>
    </row>
    <row r="3358" ht="12.75">
      <c r="E3358" s="10"/>
    </row>
    <row r="3359" ht="12.75">
      <c r="E3359" s="10"/>
    </row>
    <row r="3360" ht="12.75">
      <c r="E3360" s="10"/>
    </row>
    <row r="3361" spans="3:5" ht="12.75">
      <c r="C3361" s="2"/>
      <c r="D3361" s="5"/>
      <c r="E3361" s="10"/>
    </row>
    <row r="3362" spans="3:5" ht="12.75">
      <c r="C3362" s="2"/>
      <c r="D3362" s="5"/>
      <c r="E3362" s="10"/>
    </row>
    <row r="3363" spans="3:5" ht="12.75">
      <c r="C3363" s="2"/>
      <c r="D3363" s="5"/>
      <c r="E3363" s="10"/>
    </row>
    <row r="3364" spans="3:5" ht="12.75">
      <c r="C3364" s="2"/>
      <c r="D3364" s="5"/>
      <c r="E3364" s="10"/>
    </row>
    <row r="3365" spans="3:5" ht="12.75">
      <c r="C3365" s="2"/>
      <c r="D3365" s="5"/>
      <c r="E3365" s="10"/>
    </row>
    <row r="3366" spans="3:5" ht="12.75">
      <c r="C3366" s="2"/>
      <c r="D3366" s="5"/>
      <c r="E3366" s="10"/>
    </row>
    <row r="3367" spans="3:5" ht="12.75">
      <c r="C3367" s="2"/>
      <c r="D3367" s="5"/>
      <c r="E3367" s="10"/>
    </row>
    <row r="3368" spans="3:5" ht="12.75">
      <c r="C3368" s="2"/>
      <c r="D3368" s="5"/>
      <c r="E3368" s="10"/>
    </row>
    <row r="3369" spans="3:5" ht="12.75">
      <c r="C3369" s="2"/>
      <c r="D3369" s="5"/>
      <c r="E3369" s="10"/>
    </row>
    <row r="3370" spans="3:5" ht="12.75">
      <c r="C3370" s="2"/>
      <c r="D3370" s="5"/>
      <c r="E3370" s="10"/>
    </row>
    <row r="3371" spans="3:26" ht="12.75">
      <c r="C3371" s="2"/>
      <c r="D3371" s="5"/>
      <c r="E3371" s="10"/>
      <c r="Z3371" s="12"/>
    </row>
    <row r="3372" spans="3:5" ht="12.75">
      <c r="C3372" s="2"/>
      <c r="D3372" s="5"/>
      <c r="E3372" s="10"/>
    </row>
    <row r="3373" spans="3:5" ht="12.75">
      <c r="C3373" s="2"/>
      <c r="D3373" s="5"/>
      <c r="E3373" s="10"/>
    </row>
    <row r="3374" spans="3:5" ht="12.75">
      <c r="C3374" s="2"/>
      <c r="D3374" s="5"/>
      <c r="E3374" s="10"/>
    </row>
    <row r="3375" spans="3:5" ht="12.75">
      <c r="C3375" s="2"/>
      <c r="D3375" s="5"/>
      <c r="E3375" s="10"/>
    </row>
    <row r="3376" spans="3:5" ht="12.75">
      <c r="C3376" s="2"/>
      <c r="D3376" s="5"/>
      <c r="E3376" s="10"/>
    </row>
    <row r="3377" ht="12.75">
      <c r="E3377" s="10"/>
    </row>
    <row r="3378" ht="12.75">
      <c r="E3378" s="10"/>
    </row>
    <row r="3379" ht="12.75">
      <c r="E3379" s="10"/>
    </row>
    <row r="3380" ht="12.75">
      <c r="E3380" s="10"/>
    </row>
    <row r="3381" ht="12.75">
      <c r="E3381" s="10"/>
    </row>
    <row r="3382" ht="12.75">
      <c r="E3382" s="10"/>
    </row>
    <row r="3383" ht="12.75">
      <c r="E3383" s="10"/>
    </row>
    <row r="3384" ht="12.75">
      <c r="E3384" s="10"/>
    </row>
    <row r="3385" ht="12.75">
      <c r="E3385" s="10"/>
    </row>
    <row r="3386" ht="12.75">
      <c r="E3386" s="10"/>
    </row>
    <row r="3387" ht="12.75">
      <c r="E3387" s="10"/>
    </row>
    <row r="3388" ht="12.75">
      <c r="E3388" s="10"/>
    </row>
    <row r="3389" ht="12.75">
      <c r="E3389" s="10"/>
    </row>
    <row r="3390" ht="12.75">
      <c r="E3390" s="10"/>
    </row>
    <row r="3391" ht="12.75">
      <c r="E3391" s="10"/>
    </row>
    <row r="3392" ht="12.75">
      <c r="E3392" s="10"/>
    </row>
    <row r="3393" spans="3:5" ht="12.75">
      <c r="C3393" s="2"/>
      <c r="D3393" s="5"/>
      <c r="E3393" s="10"/>
    </row>
    <row r="3394" spans="3:5" ht="12.75">
      <c r="C3394" s="2"/>
      <c r="D3394" s="5"/>
      <c r="E3394" s="10"/>
    </row>
    <row r="3395" spans="3:5" ht="12.75">
      <c r="C3395" s="2"/>
      <c r="D3395" s="5"/>
      <c r="E3395" s="10"/>
    </row>
    <row r="3396" spans="3:5" ht="12.75">
      <c r="C3396" s="2"/>
      <c r="D3396" s="5"/>
      <c r="E3396" s="10"/>
    </row>
    <row r="3397" spans="3:5" ht="12.75">
      <c r="C3397" s="2"/>
      <c r="D3397" s="5"/>
      <c r="E3397" s="10"/>
    </row>
    <row r="3398" spans="3:5" ht="12.75">
      <c r="C3398" s="2"/>
      <c r="D3398" s="5"/>
      <c r="E3398" s="10"/>
    </row>
    <row r="3399" spans="3:5" ht="12.75">
      <c r="C3399" s="2"/>
      <c r="D3399" s="5"/>
      <c r="E3399" s="10"/>
    </row>
    <row r="3400" spans="3:5" ht="12.75">
      <c r="C3400" s="2"/>
      <c r="D3400" s="5"/>
      <c r="E3400" s="10"/>
    </row>
    <row r="3401" spans="3:5" ht="12.75">
      <c r="C3401" s="2"/>
      <c r="D3401" s="5"/>
      <c r="E3401" s="10"/>
    </row>
    <row r="3402" spans="3:5" ht="12.75">
      <c r="C3402" s="2"/>
      <c r="D3402" s="5"/>
      <c r="E3402" s="10"/>
    </row>
    <row r="3403" spans="3:5" ht="12.75">
      <c r="C3403" s="2"/>
      <c r="D3403" s="5"/>
      <c r="E3403" s="10"/>
    </row>
    <row r="3404" spans="3:26" ht="12.75">
      <c r="C3404" s="2"/>
      <c r="D3404" s="5"/>
      <c r="E3404" s="10"/>
      <c r="Z3404" s="12"/>
    </row>
    <row r="3405" spans="3:5" ht="12.75">
      <c r="C3405" s="2"/>
      <c r="D3405" s="5"/>
      <c r="E3405" s="10"/>
    </row>
    <row r="3406" spans="3:5" ht="12.75">
      <c r="C3406" s="2"/>
      <c r="D3406" s="5"/>
      <c r="E3406" s="10"/>
    </row>
    <row r="3407" spans="3:5" ht="12.75">
      <c r="C3407" s="2"/>
      <c r="D3407" s="5"/>
      <c r="E3407" s="10"/>
    </row>
    <row r="3408" spans="3:5" ht="12.75">
      <c r="C3408" s="2"/>
      <c r="D3408" s="5"/>
      <c r="E3408" s="10"/>
    </row>
    <row r="3409" spans="3:7" ht="12.75">
      <c r="C3409" s="2"/>
      <c r="D3409" s="5"/>
      <c r="E3409" s="10"/>
      <c r="G3409" s="8"/>
    </row>
    <row r="3410" spans="3:7" ht="12.75">
      <c r="C3410" s="3"/>
      <c r="D3410" s="5"/>
      <c r="E3410" s="10"/>
      <c r="G3410" s="9"/>
    </row>
    <row r="3411" spans="3:7" ht="12.75">
      <c r="C3411" s="2"/>
      <c r="D3411" s="5"/>
      <c r="E3411" s="10"/>
      <c r="G3411" s="8"/>
    </row>
    <row r="3412" spans="3:7" ht="12.75">
      <c r="C3412" s="2"/>
      <c r="D3412" s="5"/>
      <c r="E3412" s="10"/>
      <c r="G3412" s="8"/>
    </row>
    <row r="3413" spans="3:7" ht="12.75">
      <c r="C3413" s="2"/>
      <c r="D3413" s="5"/>
      <c r="E3413" s="10"/>
      <c r="G3413" s="8"/>
    </row>
    <row r="3414" spans="3:7" ht="12.75">
      <c r="C3414" s="2"/>
      <c r="D3414" s="5"/>
      <c r="E3414" s="10"/>
      <c r="G3414" s="8"/>
    </row>
    <row r="3415" spans="3:7" ht="12.75">
      <c r="C3415" s="2"/>
      <c r="D3415" s="5"/>
      <c r="E3415" s="10"/>
      <c r="G3415" s="8"/>
    </row>
    <row r="3416" spans="3:7" ht="12.75">
      <c r="C3416" s="2"/>
      <c r="D3416" s="5"/>
      <c r="E3416" s="10"/>
      <c r="G3416" s="8"/>
    </row>
    <row r="3417" spans="3:7" ht="12.75">
      <c r="C3417" s="2"/>
      <c r="D3417" s="5"/>
      <c r="E3417" s="10"/>
      <c r="G3417" s="8"/>
    </row>
    <row r="3418" spans="3:7" ht="12.75">
      <c r="C3418" s="2"/>
      <c r="D3418" s="5"/>
      <c r="E3418" s="10"/>
      <c r="G3418" s="8"/>
    </row>
    <row r="3419" spans="3:7" ht="12.75">
      <c r="C3419" s="2"/>
      <c r="D3419" s="5"/>
      <c r="E3419" s="10"/>
      <c r="G3419" s="8"/>
    </row>
    <row r="3420" spans="3:26" ht="12.75">
      <c r="C3420" s="2"/>
      <c r="D3420" s="5"/>
      <c r="E3420" s="10"/>
      <c r="G3420" s="8"/>
      <c r="Z3420" s="12"/>
    </row>
    <row r="3421" spans="3:7" ht="12.75">
      <c r="C3421" s="2"/>
      <c r="D3421" s="5"/>
      <c r="E3421" s="10"/>
      <c r="G3421" s="8"/>
    </row>
    <row r="3422" spans="3:7" ht="12.75">
      <c r="C3422" s="2"/>
      <c r="D3422" s="5"/>
      <c r="E3422" s="10"/>
      <c r="G3422" s="8"/>
    </row>
    <row r="3423" spans="3:7" ht="12.75">
      <c r="C3423" s="2"/>
      <c r="D3423" s="5"/>
      <c r="E3423" s="10"/>
      <c r="G3423" s="8"/>
    </row>
    <row r="3424" spans="3:7" ht="12.75">
      <c r="C3424" s="2"/>
      <c r="D3424" s="5"/>
      <c r="E3424" s="10"/>
      <c r="G3424" s="8"/>
    </row>
    <row r="3425" spans="3:5" ht="12.75">
      <c r="C3425" s="2"/>
      <c r="D3425" s="5"/>
      <c r="E3425" s="10"/>
    </row>
    <row r="3426" spans="3:5" ht="12.75">
      <c r="C3426" s="2"/>
      <c r="D3426" s="5"/>
      <c r="E3426" s="10"/>
    </row>
    <row r="3427" spans="3:5" ht="12.75">
      <c r="C3427" s="2"/>
      <c r="D3427" s="5"/>
      <c r="E3427" s="10"/>
    </row>
    <row r="3428" spans="3:5" ht="12.75">
      <c r="C3428" s="2"/>
      <c r="D3428" s="5"/>
      <c r="E3428" s="10"/>
    </row>
    <row r="3429" spans="3:5" ht="12.75">
      <c r="C3429" s="2"/>
      <c r="D3429" s="5"/>
      <c r="E3429" s="10"/>
    </row>
    <row r="3430" spans="3:5" ht="12.75">
      <c r="C3430" s="2"/>
      <c r="D3430" s="5"/>
      <c r="E3430" s="10"/>
    </row>
    <row r="3431" spans="3:5" ht="12.75">
      <c r="C3431" s="2"/>
      <c r="D3431" s="5"/>
      <c r="E3431" s="10"/>
    </row>
    <row r="3432" spans="3:5" ht="12.75">
      <c r="C3432" s="2"/>
      <c r="D3432" s="5"/>
      <c r="E3432" s="10"/>
    </row>
    <row r="3433" spans="3:5" ht="12.75">
      <c r="C3433" s="2"/>
      <c r="D3433" s="5"/>
      <c r="E3433" s="10"/>
    </row>
    <row r="3434" spans="3:26" ht="12.75">
      <c r="C3434" s="2"/>
      <c r="D3434" s="5"/>
      <c r="E3434" s="10"/>
      <c r="Z3434" s="12"/>
    </row>
    <row r="3435" spans="3:5" ht="12.75">
      <c r="C3435" s="2"/>
      <c r="D3435" s="5"/>
      <c r="E3435" s="10"/>
    </row>
    <row r="3436" spans="3:5" ht="12.75">
      <c r="C3436" s="2"/>
      <c r="D3436" s="5"/>
      <c r="E3436" s="10"/>
    </row>
    <row r="3437" spans="3:5" ht="12.75">
      <c r="C3437" s="2"/>
      <c r="D3437" s="5"/>
      <c r="E3437" s="10"/>
    </row>
    <row r="3438" spans="3:5" ht="12.75">
      <c r="C3438" s="2"/>
      <c r="D3438" s="5"/>
      <c r="E3438" s="10"/>
    </row>
    <row r="3439" spans="3:5" ht="12.75">
      <c r="C3439" s="2"/>
      <c r="D3439" s="5"/>
      <c r="E3439" s="10"/>
    </row>
    <row r="3440" spans="3:5" ht="12.75">
      <c r="C3440" s="2"/>
      <c r="D3440" s="5"/>
      <c r="E3440" s="10"/>
    </row>
    <row r="3441" spans="3:7" ht="12.75">
      <c r="C3441" s="2"/>
      <c r="D3441" s="5"/>
      <c r="E3441" s="10"/>
      <c r="G3441" s="8"/>
    </row>
    <row r="3442" spans="3:7" ht="12.75">
      <c r="C3442" s="2"/>
      <c r="D3442" s="5"/>
      <c r="E3442" s="10"/>
      <c r="G3442" s="8"/>
    </row>
    <row r="3443" spans="3:7" ht="12.75">
      <c r="C3443" s="2"/>
      <c r="D3443" s="5"/>
      <c r="E3443" s="10"/>
      <c r="G3443" s="8"/>
    </row>
    <row r="3444" spans="3:7" ht="12.75">
      <c r="C3444" s="3"/>
      <c r="D3444" s="5"/>
      <c r="E3444" s="10"/>
      <c r="G3444" s="9"/>
    </row>
    <row r="3445" spans="3:7" ht="12.75">
      <c r="C3445" s="2"/>
      <c r="D3445" s="5"/>
      <c r="E3445" s="10"/>
      <c r="G3445" s="8"/>
    </row>
    <row r="3446" spans="3:7" ht="12.75">
      <c r="C3446" s="2"/>
      <c r="D3446" s="5"/>
      <c r="E3446" s="10"/>
      <c r="G3446" s="8"/>
    </row>
    <row r="3447" spans="3:7" ht="12.75">
      <c r="C3447" s="2"/>
      <c r="D3447" s="5"/>
      <c r="E3447" s="10"/>
      <c r="G3447" s="8"/>
    </row>
    <row r="3448" spans="3:7" ht="12.75">
      <c r="C3448" s="2"/>
      <c r="D3448" s="5"/>
      <c r="E3448" s="10"/>
      <c r="G3448" s="8"/>
    </row>
    <row r="3449" spans="3:7" ht="12.75">
      <c r="C3449" s="2"/>
      <c r="D3449" s="5"/>
      <c r="E3449" s="10"/>
      <c r="G3449" s="8"/>
    </row>
    <row r="3450" spans="3:7" ht="12.75">
      <c r="C3450" s="2"/>
      <c r="D3450" s="5"/>
      <c r="E3450" s="10"/>
      <c r="G3450" s="8"/>
    </row>
    <row r="3451" spans="3:7" ht="12.75">
      <c r="C3451" s="2"/>
      <c r="D3451" s="5"/>
      <c r="E3451" s="10"/>
      <c r="G3451" s="8"/>
    </row>
    <row r="3452" spans="3:7" ht="12.75">
      <c r="C3452" s="2"/>
      <c r="D3452" s="5"/>
      <c r="E3452" s="10"/>
      <c r="G3452" s="8"/>
    </row>
    <row r="3453" spans="3:7" ht="12.75">
      <c r="C3453" s="2"/>
      <c r="D3453" s="5"/>
      <c r="E3453" s="10"/>
      <c r="G3453" s="8"/>
    </row>
    <row r="3454" spans="3:7" ht="12.75">
      <c r="C3454" s="2"/>
      <c r="D3454" s="5"/>
      <c r="E3454" s="10"/>
      <c r="G3454" s="8"/>
    </row>
    <row r="3455" spans="3:7" ht="12.75">
      <c r="C3455" s="2"/>
      <c r="D3455" s="5"/>
      <c r="E3455" s="10"/>
      <c r="G3455" s="8"/>
    </row>
    <row r="3456" spans="3:7" ht="12.75">
      <c r="C3456" s="2"/>
      <c r="D3456" s="5"/>
      <c r="E3456" s="10"/>
      <c r="G3456" s="8"/>
    </row>
    <row r="3457" ht="12.75">
      <c r="E3457" s="10"/>
    </row>
    <row r="3458" ht="12.75">
      <c r="E3458" s="10"/>
    </row>
    <row r="3459" ht="12.75">
      <c r="E3459" s="10"/>
    </row>
    <row r="3460" ht="12.75">
      <c r="E3460" s="10"/>
    </row>
    <row r="3461" ht="12.75">
      <c r="E3461" s="10"/>
    </row>
    <row r="3462" ht="12.75">
      <c r="E3462" s="10"/>
    </row>
    <row r="3463" ht="12.75">
      <c r="E3463" s="10"/>
    </row>
    <row r="3464" ht="12.75">
      <c r="E3464" s="10"/>
    </row>
    <row r="3465" ht="12.75">
      <c r="E3465" s="10"/>
    </row>
    <row r="3466" ht="12.75">
      <c r="E3466" s="10"/>
    </row>
    <row r="3467" ht="12.75">
      <c r="E3467" s="10"/>
    </row>
    <row r="3468" ht="12.75">
      <c r="E3468" s="10"/>
    </row>
    <row r="3469" ht="12.75">
      <c r="E3469" s="10"/>
    </row>
    <row r="3470" ht="12.75">
      <c r="E3470" s="10"/>
    </row>
    <row r="3471" ht="12.75">
      <c r="E3471" s="10"/>
    </row>
    <row r="3472" ht="12.75">
      <c r="E3472" s="10"/>
    </row>
    <row r="3473" ht="12.75">
      <c r="E3473" s="10"/>
    </row>
    <row r="3474" ht="12.75">
      <c r="E3474" s="10"/>
    </row>
    <row r="3475" ht="12.75">
      <c r="E3475" s="10"/>
    </row>
    <row r="3476" ht="12.75">
      <c r="E3476" s="10"/>
    </row>
    <row r="3477" ht="12.75">
      <c r="E3477" s="10"/>
    </row>
    <row r="3478" ht="12.75">
      <c r="E3478" s="10"/>
    </row>
    <row r="3479" ht="12.75">
      <c r="E3479" s="10"/>
    </row>
    <row r="3480" ht="12.75">
      <c r="E3480" s="10"/>
    </row>
    <row r="3481" ht="12.75">
      <c r="E3481" s="10"/>
    </row>
    <row r="3482" ht="12.75">
      <c r="E3482" s="10"/>
    </row>
    <row r="3483" ht="12.75">
      <c r="E3483" s="10"/>
    </row>
    <row r="3484" ht="12.75">
      <c r="E3484" s="10"/>
    </row>
    <row r="3485" ht="12.75">
      <c r="E3485" s="10"/>
    </row>
    <row r="3486" ht="12.75">
      <c r="E3486" s="10"/>
    </row>
    <row r="3487" ht="12.75">
      <c r="E3487" s="10"/>
    </row>
    <row r="3488" ht="12.75">
      <c r="E3488" s="10"/>
    </row>
    <row r="3489" spans="3:26" ht="12.75">
      <c r="C3489" s="2"/>
      <c r="D3489" s="5"/>
      <c r="E3489" s="10"/>
      <c r="Z3489" s="12"/>
    </row>
    <row r="3490" spans="3:5" ht="12.75">
      <c r="C3490" s="2"/>
      <c r="D3490" s="5"/>
      <c r="E3490" s="10"/>
    </row>
    <row r="3491" spans="3:5" ht="12.75">
      <c r="C3491" s="2"/>
      <c r="D3491" s="5"/>
      <c r="E3491" s="10"/>
    </row>
    <row r="3492" spans="3:5" ht="12.75">
      <c r="C3492" s="2"/>
      <c r="D3492" s="5"/>
      <c r="E3492" s="10"/>
    </row>
    <row r="3493" spans="3:5" ht="12.75">
      <c r="C3493" s="2"/>
      <c r="D3493" s="5"/>
      <c r="E3493" s="10"/>
    </row>
    <row r="3494" spans="3:5" ht="12.75">
      <c r="C3494" s="2"/>
      <c r="D3494" s="5"/>
      <c r="E3494" s="10"/>
    </row>
    <row r="3495" spans="3:5" ht="12.75">
      <c r="C3495" s="2"/>
      <c r="D3495" s="5"/>
      <c r="E3495" s="10"/>
    </row>
    <row r="3496" spans="3:5" ht="12.75">
      <c r="C3496" s="2"/>
      <c r="D3496" s="5"/>
      <c r="E3496" s="10"/>
    </row>
    <row r="3497" spans="3:5" ht="12.75">
      <c r="C3497" s="2"/>
      <c r="D3497" s="5"/>
      <c r="E3497" s="10"/>
    </row>
    <row r="3498" spans="3:5" ht="12.75">
      <c r="C3498" s="2"/>
      <c r="D3498" s="5"/>
      <c r="E3498" s="10"/>
    </row>
    <row r="3499" spans="3:5" ht="12.75">
      <c r="C3499" s="2"/>
      <c r="D3499" s="5"/>
      <c r="E3499" s="10"/>
    </row>
    <row r="3500" spans="3:5" ht="12.75">
      <c r="C3500" s="2"/>
      <c r="D3500" s="5"/>
      <c r="E3500" s="10"/>
    </row>
    <row r="3501" spans="3:5" ht="12.75">
      <c r="C3501" s="2"/>
      <c r="D3501" s="5"/>
      <c r="E3501" s="10"/>
    </row>
    <row r="3502" spans="3:5" ht="12.75">
      <c r="C3502" s="2"/>
      <c r="D3502" s="5"/>
      <c r="E3502" s="10"/>
    </row>
    <row r="3503" spans="3:5" ht="12.75">
      <c r="C3503" s="2"/>
      <c r="D3503" s="5"/>
      <c r="E3503" s="10"/>
    </row>
    <row r="3504" spans="3:5" ht="12.75">
      <c r="C3504" s="2"/>
      <c r="D3504" s="5"/>
      <c r="E3504" s="10"/>
    </row>
    <row r="3505" spans="3:8" ht="12.75">
      <c r="C3505" s="2"/>
      <c r="D3505" s="5"/>
      <c r="E3505" s="10"/>
      <c r="F3505" s="8"/>
      <c r="G3505" s="8"/>
      <c r="H3505" s="8"/>
    </row>
    <row r="3506" spans="3:8" ht="12.75">
      <c r="C3506" s="2"/>
      <c r="D3506" s="5"/>
      <c r="E3506" s="10"/>
      <c r="F3506" s="8"/>
      <c r="G3506" s="8"/>
      <c r="H3506" s="8"/>
    </row>
    <row r="3507" spans="3:8" ht="12.75">
      <c r="C3507" s="2"/>
      <c r="D3507" s="5"/>
      <c r="E3507" s="10"/>
      <c r="F3507" s="8"/>
      <c r="G3507" s="8"/>
      <c r="H3507" s="8"/>
    </row>
    <row r="3508" spans="3:8" ht="12.75">
      <c r="C3508" s="2"/>
      <c r="D3508" s="5"/>
      <c r="E3508" s="10"/>
      <c r="F3508" s="8"/>
      <c r="G3508" s="8"/>
      <c r="H3508" s="8"/>
    </row>
    <row r="3509" spans="3:26" ht="12.75">
      <c r="C3509" s="2"/>
      <c r="D3509" s="5"/>
      <c r="E3509" s="10"/>
      <c r="F3509" s="8"/>
      <c r="G3509" s="8"/>
      <c r="H3509" s="8"/>
      <c r="Z3509" s="12"/>
    </row>
    <row r="3510" spans="3:8" ht="12.75">
      <c r="C3510" s="2"/>
      <c r="D3510" s="5"/>
      <c r="E3510" s="10"/>
      <c r="F3510" s="8"/>
      <c r="G3510" s="8"/>
      <c r="H3510" s="8"/>
    </row>
    <row r="3511" spans="3:8" ht="12.75">
      <c r="C3511" s="2"/>
      <c r="D3511" s="5"/>
      <c r="E3511" s="10"/>
      <c r="F3511" s="8"/>
      <c r="G3511" s="8"/>
      <c r="H3511" s="8"/>
    </row>
    <row r="3512" spans="3:8" ht="12.75">
      <c r="C3512" s="2"/>
      <c r="D3512" s="5"/>
      <c r="E3512" s="10"/>
      <c r="F3512" s="8"/>
      <c r="G3512" s="8"/>
      <c r="H3512" s="8"/>
    </row>
    <row r="3513" spans="3:8" ht="12.75">
      <c r="C3513" s="2"/>
      <c r="D3513" s="5"/>
      <c r="E3513" s="10"/>
      <c r="F3513" s="8"/>
      <c r="G3513" s="8"/>
      <c r="H3513" s="8"/>
    </row>
    <row r="3514" spans="3:8" ht="12.75">
      <c r="C3514" s="2"/>
      <c r="D3514" s="5"/>
      <c r="E3514" s="10"/>
      <c r="F3514" s="8"/>
      <c r="G3514" s="8"/>
      <c r="H3514" s="8"/>
    </row>
    <row r="3515" spans="3:8" ht="12.75">
      <c r="C3515" s="2"/>
      <c r="D3515" s="5"/>
      <c r="E3515" s="10"/>
      <c r="F3515" s="8"/>
      <c r="G3515" s="8"/>
      <c r="H3515" s="8"/>
    </row>
    <row r="3516" spans="3:8" ht="12.75">
      <c r="C3516" s="2"/>
      <c r="D3516" s="5"/>
      <c r="E3516" s="10"/>
      <c r="F3516" s="8"/>
      <c r="G3516" s="8"/>
      <c r="H3516" s="8"/>
    </row>
    <row r="3517" spans="3:8" ht="12.75">
      <c r="C3517" s="2"/>
      <c r="D3517" s="5"/>
      <c r="E3517" s="10"/>
      <c r="F3517" s="8"/>
      <c r="G3517" s="8"/>
      <c r="H3517" s="8"/>
    </row>
    <row r="3518" spans="3:8" ht="12.75">
      <c r="C3518" s="2"/>
      <c r="D3518" s="5"/>
      <c r="E3518" s="10"/>
      <c r="F3518" s="8"/>
      <c r="G3518" s="8"/>
      <c r="H3518" s="8"/>
    </row>
    <row r="3519" spans="3:8" ht="12.75">
      <c r="C3519" s="2"/>
      <c r="D3519" s="5"/>
      <c r="E3519" s="10"/>
      <c r="F3519" s="8"/>
      <c r="G3519" s="8"/>
      <c r="H3519" s="8"/>
    </row>
    <row r="3520" spans="3:8" ht="12.75">
      <c r="C3520" s="2"/>
      <c r="D3520" s="5"/>
      <c r="E3520" s="10"/>
      <c r="F3520" s="8"/>
      <c r="G3520" s="8"/>
      <c r="H3520" s="8"/>
    </row>
    <row r="3521" spans="1:5" ht="12.75">
      <c r="A3521" s="2"/>
      <c r="C3521" s="2"/>
      <c r="D3521" s="5"/>
      <c r="E3521" s="10"/>
    </row>
    <row r="3522" spans="1:5" ht="12.75">
      <c r="A3522" s="2"/>
      <c r="C3522" s="2"/>
      <c r="D3522" s="5"/>
      <c r="E3522" s="10"/>
    </row>
    <row r="3523" spans="1:5" ht="12.75">
      <c r="A3523" s="2"/>
      <c r="C3523" s="2"/>
      <c r="D3523" s="5"/>
      <c r="E3523" s="10"/>
    </row>
    <row r="3524" spans="1:5" ht="12.75">
      <c r="A3524" s="2"/>
      <c r="C3524" s="2"/>
      <c r="D3524" s="5"/>
      <c r="E3524" s="10"/>
    </row>
    <row r="3525" spans="1:5" ht="12.75">
      <c r="A3525" s="2"/>
      <c r="C3525" s="2"/>
      <c r="D3525" s="5"/>
      <c r="E3525" s="10"/>
    </row>
    <row r="3526" spans="1:5" ht="12.75">
      <c r="A3526" s="2"/>
      <c r="C3526" s="2"/>
      <c r="D3526" s="5"/>
      <c r="E3526" s="10"/>
    </row>
    <row r="3527" spans="1:5" ht="12.75">
      <c r="A3527" s="2"/>
      <c r="C3527" s="2"/>
      <c r="D3527" s="5"/>
      <c r="E3527" s="10"/>
    </row>
    <row r="3528" spans="1:5" ht="12.75">
      <c r="A3528" s="2"/>
      <c r="C3528" s="2"/>
      <c r="D3528" s="5"/>
      <c r="E3528" s="10"/>
    </row>
    <row r="3529" spans="1:5" ht="12.75">
      <c r="A3529" s="2"/>
      <c r="C3529" s="2"/>
      <c r="D3529" s="5"/>
      <c r="E3529" s="10"/>
    </row>
    <row r="3530" spans="1:5" ht="12.75">
      <c r="A3530" s="2"/>
      <c r="C3530" s="2"/>
      <c r="D3530" s="5"/>
      <c r="E3530" s="10"/>
    </row>
    <row r="3531" spans="1:5" ht="12.75">
      <c r="A3531" s="3"/>
      <c r="C3531" s="2"/>
      <c r="D3531" s="5"/>
      <c r="E3531" s="10"/>
    </row>
    <row r="3532" spans="1:5" ht="12.75">
      <c r="A3532" s="2"/>
      <c r="C3532" s="2"/>
      <c r="D3532" s="5"/>
      <c r="E3532" s="10"/>
    </row>
    <row r="3533" spans="1:5" ht="12.75">
      <c r="A3533" s="2"/>
      <c r="C3533" s="2"/>
      <c r="D3533" s="5"/>
      <c r="E3533" s="10"/>
    </row>
    <row r="3534" spans="1:5" ht="12.75">
      <c r="A3534" s="2"/>
      <c r="C3534" s="2"/>
      <c r="D3534" s="5"/>
      <c r="E3534" s="10"/>
    </row>
    <row r="3535" spans="1:5" ht="12.75">
      <c r="A3535" s="2"/>
      <c r="C3535" s="2"/>
      <c r="D3535" s="5"/>
      <c r="E3535" s="10"/>
    </row>
    <row r="3536" spans="1:5" ht="12.75">
      <c r="A3536" s="2"/>
      <c r="C3536" s="2"/>
      <c r="D3536" s="5"/>
      <c r="E3536" s="10"/>
    </row>
    <row r="3537" spans="5:8" ht="12.75">
      <c r="E3537" s="10"/>
      <c r="F3537" s="8"/>
      <c r="G3537" s="8"/>
      <c r="H3537" s="8"/>
    </row>
    <row r="3538" spans="5:8" ht="12.75">
      <c r="E3538" s="10"/>
      <c r="F3538" s="8"/>
      <c r="G3538" s="8"/>
      <c r="H3538" s="8"/>
    </row>
    <row r="3539" spans="5:8" ht="12.75">
      <c r="E3539" s="10"/>
      <c r="F3539" s="8"/>
      <c r="G3539" s="8"/>
      <c r="H3539" s="8"/>
    </row>
    <row r="3540" spans="5:8" ht="12.75">
      <c r="E3540" s="10"/>
      <c r="F3540" s="8"/>
      <c r="G3540" s="8"/>
      <c r="H3540" s="8"/>
    </row>
    <row r="3541" spans="5:8" ht="12.75">
      <c r="E3541" s="10"/>
      <c r="F3541" s="8"/>
      <c r="G3541" s="8"/>
      <c r="H3541" s="8"/>
    </row>
    <row r="3542" spans="5:8" ht="12.75">
      <c r="E3542" s="10"/>
      <c r="F3542" s="8"/>
      <c r="G3542" s="8"/>
      <c r="H3542" s="8"/>
    </row>
    <row r="3543" spans="5:8" ht="12.75">
      <c r="E3543" s="10"/>
      <c r="F3543" s="8"/>
      <c r="G3543" s="8"/>
      <c r="H3543" s="8"/>
    </row>
    <row r="3544" spans="5:8" ht="12.75">
      <c r="E3544" s="10"/>
      <c r="F3544" s="8"/>
      <c r="G3544" s="8"/>
      <c r="H3544" s="8"/>
    </row>
    <row r="3545" spans="5:8" ht="12.75">
      <c r="E3545" s="10"/>
      <c r="F3545" s="8"/>
      <c r="G3545" s="8"/>
      <c r="H3545" s="8"/>
    </row>
    <row r="3546" spans="5:8" ht="12.75">
      <c r="E3546" s="10"/>
      <c r="F3546" s="8"/>
      <c r="G3546" s="8"/>
      <c r="H3546" s="8"/>
    </row>
    <row r="3547" spans="5:8" ht="12.75">
      <c r="E3547" s="10"/>
      <c r="F3547" s="8"/>
      <c r="G3547" s="8"/>
      <c r="H3547" s="8"/>
    </row>
    <row r="3548" spans="5:8" ht="12.75">
      <c r="E3548" s="10"/>
      <c r="F3548" s="8"/>
      <c r="G3548" s="8"/>
      <c r="H3548" s="8"/>
    </row>
    <row r="3549" spans="5:8" ht="12.75">
      <c r="E3549" s="10"/>
      <c r="F3549" s="8"/>
      <c r="G3549" s="8"/>
      <c r="H3549" s="8"/>
    </row>
    <row r="3550" spans="5:8" ht="12.75">
      <c r="E3550" s="10"/>
      <c r="F3550" s="8"/>
      <c r="G3550" s="8"/>
      <c r="H3550" s="8"/>
    </row>
    <row r="3551" spans="5:8" ht="12.75">
      <c r="E3551" s="10"/>
      <c r="F3551" s="8"/>
      <c r="G3551" s="8"/>
      <c r="H3551" s="8"/>
    </row>
    <row r="3552" spans="5:8" ht="12.75">
      <c r="E3552" s="10"/>
      <c r="F3552" s="8"/>
      <c r="G3552" s="8"/>
      <c r="H3552" s="8"/>
    </row>
    <row r="3553" spans="3:7" ht="12.75">
      <c r="C3553" s="2"/>
      <c r="D3553" s="5"/>
      <c r="E3553" s="10"/>
      <c r="G3553" s="8"/>
    </row>
    <row r="3554" spans="3:7" ht="12.75">
      <c r="C3554" s="2"/>
      <c r="D3554" s="5"/>
      <c r="E3554" s="10"/>
      <c r="G3554" s="8"/>
    </row>
    <row r="3555" spans="3:7" ht="12.75">
      <c r="C3555" s="2"/>
      <c r="D3555" s="5"/>
      <c r="E3555" s="10"/>
      <c r="G3555" s="8"/>
    </row>
    <row r="3556" spans="3:7" ht="12.75">
      <c r="C3556" s="2"/>
      <c r="D3556" s="5"/>
      <c r="E3556" s="10"/>
      <c r="G3556" s="8"/>
    </row>
    <row r="3557" spans="3:7" ht="12.75">
      <c r="C3557" s="2"/>
      <c r="D3557" s="5"/>
      <c r="E3557" s="10"/>
      <c r="G3557" s="8"/>
    </row>
    <row r="3558" spans="3:7" ht="12.75">
      <c r="C3558" s="2"/>
      <c r="D3558" s="5"/>
      <c r="E3558" s="10"/>
      <c r="G3558" s="8"/>
    </row>
    <row r="3559" spans="3:7" ht="12.75">
      <c r="C3559" s="2"/>
      <c r="D3559" s="5"/>
      <c r="E3559" s="10"/>
      <c r="G3559" s="8"/>
    </row>
    <row r="3560" spans="3:7" ht="12.75">
      <c r="C3560" s="2"/>
      <c r="D3560" s="5"/>
      <c r="E3560" s="10"/>
      <c r="G3560" s="8"/>
    </row>
    <row r="3561" spans="3:7" ht="12.75">
      <c r="C3561" s="2"/>
      <c r="D3561" s="5"/>
      <c r="E3561" s="10"/>
      <c r="G3561" s="8"/>
    </row>
    <row r="3562" spans="3:7" ht="12.75">
      <c r="C3562" s="2"/>
      <c r="D3562" s="5"/>
      <c r="E3562" s="10"/>
      <c r="G3562" s="8"/>
    </row>
    <row r="3563" spans="3:7" ht="12.75">
      <c r="C3563" s="3"/>
      <c r="D3563" s="5"/>
      <c r="E3563" s="10"/>
      <c r="G3563" s="9"/>
    </row>
    <row r="3564" spans="3:7" ht="12.75">
      <c r="C3564" s="2"/>
      <c r="D3564" s="5"/>
      <c r="E3564" s="10"/>
      <c r="G3564" s="8"/>
    </row>
    <row r="3565" spans="3:7" ht="12.75">
      <c r="C3565" s="2"/>
      <c r="D3565" s="5"/>
      <c r="E3565" s="10"/>
      <c r="G3565" s="8"/>
    </row>
    <row r="3566" spans="3:7" ht="12.75">
      <c r="C3566" s="2"/>
      <c r="D3566" s="5"/>
      <c r="E3566" s="10"/>
      <c r="G3566" s="8"/>
    </row>
    <row r="3567" spans="3:7" ht="12.75">
      <c r="C3567" s="2"/>
      <c r="D3567" s="5"/>
      <c r="E3567" s="10"/>
      <c r="G3567" s="8"/>
    </row>
    <row r="3568" spans="3:7" ht="12.75">
      <c r="C3568" s="2"/>
      <c r="D3568" s="5"/>
      <c r="E3568" s="10"/>
      <c r="G3568" s="8"/>
    </row>
    <row r="3569" spans="3:8" ht="12.75">
      <c r="C3569" s="2"/>
      <c r="D3569" s="5"/>
      <c r="E3569" s="10"/>
      <c r="F3569" s="8"/>
      <c r="G3569" s="8"/>
      <c r="H3569" s="8"/>
    </row>
    <row r="3570" spans="3:8" ht="12.75">
      <c r="C3570" s="2"/>
      <c r="D3570" s="5"/>
      <c r="E3570" s="10"/>
      <c r="F3570" s="8"/>
      <c r="G3570" s="8"/>
      <c r="H3570" s="8"/>
    </row>
    <row r="3571" spans="3:8" ht="12.75">
      <c r="C3571" s="2"/>
      <c r="D3571" s="5"/>
      <c r="E3571" s="10"/>
      <c r="F3571" s="8"/>
      <c r="G3571" s="8"/>
      <c r="H3571" s="8"/>
    </row>
    <row r="3572" spans="3:8" ht="12.75">
      <c r="C3572" s="2"/>
      <c r="D3572" s="5"/>
      <c r="E3572" s="10"/>
      <c r="F3572" s="8"/>
      <c r="G3572" s="8"/>
      <c r="H3572" s="8"/>
    </row>
    <row r="3573" spans="3:8" ht="12.75">
      <c r="C3573" s="2"/>
      <c r="D3573" s="5"/>
      <c r="E3573" s="10"/>
      <c r="F3573" s="8"/>
      <c r="G3573" s="8"/>
      <c r="H3573" s="8"/>
    </row>
    <row r="3574" spans="3:8" ht="12.75">
      <c r="C3574" s="2"/>
      <c r="D3574" s="5"/>
      <c r="E3574" s="10"/>
      <c r="F3574" s="8"/>
      <c r="G3574" s="8"/>
      <c r="H3574" s="8"/>
    </row>
    <row r="3575" spans="3:8" ht="12.75">
      <c r="C3575" s="2"/>
      <c r="D3575" s="5"/>
      <c r="E3575" s="10"/>
      <c r="F3575" s="8"/>
      <c r="G3575" s="8"/>
      <c r="H3575" s="8"/>
    </row>
    <row r="3576" spans="3:8" ht="12.75">
      <c r="C3576" s="2"/>
      <c r="D3576" s="5"/>
      <c r="E3576" s="10"/>
      <c r="F3576" s="8"/>
      <c r="G3576" s="8"/>
      <c r="H3576" s="8"/>
    </row>
    <row r="3577" spans="3:8" ht="12.75">
      <c r="C3577" s="2"/>
      <c r="D3577" s="5"/>
      <c r="E3577" s="10"/>
      <c r="F3577" s="8"/>
      <c r="G3577" s="8"/>
      <c r="H3577" s="8"/>
    </row>
    <row r="3578" spans="3:8" ht="12.75">
      <c r="C3578" s="2"/>
      <c r="D3578" s="5"/>
      <c r="E3578" s="10"/>
      <c r="F3578" s="8"/>
      <c r="G3578" s="8"/>
      <c r="H3578" s="8"/>
    </row>
    <row r="3579" spans="3:8" ht="12.75">
      <c r="C3579" s="2"/>
      <c r="D3579" s="5"/>
      <c r="E3579" s="10"/>
      <c r="F3579" s="8"/>
      <c r="G3579" s="8"/>
      <c r="H3579" s="8"/>
    </row>
    <row r="3580" spans="3:26" ht="12.75">
      <c r="C3580" s="2"/>
      <c r="D3580" s="5"/>
      <c r="E3580" s="10"/>
      <c r="F3580" s="8"/>
      <c r="G3580" s="8"/>
      <c r="H3580" s="8"/>
      <c r="Z3580" s="12"/>
    </row>
    <row r="3581" spans="3:8" ht="12.75">
      <c r="C3581" s="2"/>
      <c r="D3581" s="5"/>
      <c r="E3581" s="10"/>
      <c r="F3581" s="8"/>
      <c r="G3581" s="8"/>
      <c r="H3581" s="8"/>
    </row>
    <row r="3582" spans="3:8" ht="12.75">
      <c r="C3582" s="2"/>
      <c r="D3582" s="5"/>
      <c r="E3582" s="10"/>
      <c r="F3582" s="8"/>
      <c r="G3582" s="8"/>
      <c r="H3582" s="8"/>
    </row>
    <row r="3583" spans="3:8" ht="12.75">
      <c r="C3583" s="2"/>
      <c r="D3583" s="5"/>
      <c r="E3583" s="10"/>
      <c r="F3583" s="8"/>
      <c r="G3583" s="8"/>
      <c r="H3583" s="8"/>
    </row>
    <row r="3584" spans="3:8" ht="12.75">
      <c r="C3584" s="2"/>
      <c r="D3584" s="5"/>
      <c r="E3584" s="10"/>
      <c r="F3584" s="8"/>
      <c r="G3584" s="8"/>
      <c r="H3584" s="8"/>
    </row>
    <row r="3585" spans="3:5" ht="12.75">
      <c r="C3585" s="2"/>
      <c r="D3585" s="5"/>
      <c r="E3585" s="10"/>
    </row>
    <row r="3586" spans="3:5" ht="12.75">
      <c r="C3586" s="2"/>
      <c r="D3586" s="5"/>
      <c r="E3586" s="10"/>
    </row>
    <row r="3587" spans="3:5" ht="12.75">
      <c r="C3587" s="2"/>
      <c r="D3587" s="5"/>
      <c r="E3587" s="10"/>
    </row>
    <row r="3588" spans="3:5" ht="12.75">
      <c r="C3588" s="2"/>
      <c r="D3588" s="5"/>
      <c r="E3588" s="10"/>
    </row>
    <row r="3589" spans="3:5" ht="12.75">
      <c r="C3589" s="2"/>
      <c r="D3589" s="5"/>
      <c r="E3589" s="10"/>
    </row>
    <row r="3590" spans="3:5" ht="12.75">
      <c r="C3590" s="2"/>
      <c r="D3590" s="5"/>
      <c r="E3590" s="10"/>
    </row>
    <row r="3591" spans="3:5" ht="12.75">
      <c r="C3591" s="2"/>
      <c r="D3591" s="5"/>
      <c r="E3591" s="10"/>
    </row>
    <row r="3592" spans="3:5" ht="12.75">
      <c r="C3592" s="2"/>
      <c r="D3592" s="5"/>
      <c r="E3592" s="10"/>
    </row>
    <row r="3593" spans="3:5" ht="12.75">
      <c r="C3593" s="2"/>
      <c r="D3593" s="5"/>
      <c r="E3593" s="10"/>
    </row>
    <row r="3594" spans="3:5" ht="12.75">
      <c r="C3594" s="2"/>
      <c r="D3594" s="5"/>
      <c r="E3594" s="10"/>
    </row>
    <row r="3595" spans="3:5" ht="12.75">
      <c r="C3595" s="2"/>
      <c r="D3595" s="5"/>
      <c r="E3595" s="10"/>
    </row>
    <row r="3596" spans="3:5" ht="12.75">
      <c r="C3596" s="2"/>
      <c r="D3596" s="5"/>
      <c r="E3596" s="10"/>
    </row>
    <row r="3597" spans="3:5" ht="12.75">
      <c r="C3597" s="2"/>
      <c r="D3597" s="5"/>
      <c r="E3597" s="10"/>
    </row>
    <row r="3598" spans="3:26" ht="12.75">
      <c r="C3598" s="2"/>
      <c r="D3598" s="5"/>
      <c r="E3598" s="10"/>
      <c r="Z3598" s="12"/>
    </row>
    <row r="3599" spans="3:5" ht="12.75">
      <c r="C3599" s="2"/>
      <c r="D3599" s="5"/>
      <c r="E3599" s="10"/>
    </row>
    <row r="3600" spans="3:5" ht="12.75">
      <c r="C3600" s="2"/>
      <c r="D3600" s="5"/>
      <c r="E3600" s="10"/>
    </row>
    <row r="3601" ht="12.75">
      <c r="E3601" s="10"/>
    </row>
    <row r="3602" ht="12.75">
      <c r="E3602" s="10"/>
    </row>
    <row r="3603" ht="12.75">
      <c r="E3603" s="10"/>
    </row>
    <row r="3604" ht="12.75">
      <c r="E3604" s="10"/>
    </row>
    <row r="3605" ht="12.75">
      <c r="E3605" s="10"/>
    </row>
    <row r="3606" ht="12.75">
      <c r="E3606" s="10"/>
    </row>
    <row r="3607" ht="12.75">
      <c r="E3607" s="10"/>
    </row>
    <row r="3608" ht="12.75">
      <c r="E3608" s="10"/>
    </row>
    <row r="3609" ht="12.75">
      <c r="E3609" s="10"/>
    </row>
    <row r="3610" ht="12.75">
      <c r="E3610" s="10"/>
    </row>
    <row r="3611" ht="12.75">
      <c r="E3611" s="10"/>
    </row>
    <row r="3612" ht="12.75">
      <c r="E3612" s="10"/>
    </row>
    <row r="3613" ht="12.75">
      <c r="E3613" s="10"/>
    </row>
    <row r="3614" ht="12.75">
      <c r="E3614" s="10"/>
    </row>
    <row r="3615" ht="12.75">
      <c r="E3615" s="10"/>
    </row>
    <row r="3616" ht="12.75">
      <c r="E3616" s="10"/>
    </row>
    <row r="3617" spans="5:8" ht="12.75">
      <c r="E3617" s="10"/>
      <c r="F3617" s="8"/>
      <c r="G3617" s="8"/>
      <c r="H3617" s="8"/>
    </row>
    <row r="3618" spans="5:8" ht="12.75">
      <c r="E3618" s="10"/>
      <c r="F3618" s="8"/>
      <c r="G3618" s="8"/>
      <c r="H3618" s="8"/>
    </row>
    <row r="3619" spans="5:8" ht="12.75">
      <c r="E3619" s="10"/>
      <c r="F3619" s="8"/>
      <c r="G3619" s="8"/>
      <c r="H3619" s="8"/>
    </row>
    <row r="3620" spans="5:8" ht="12.75">
      <c r="E3620" s="10"/>
      <c r="F3620" s="8"/>
      <c r="G3620" s="8"/>
      <c r="H3620" s="8"/>
    </row>
    <row r="3621" spans="5:8" ht="12.75">
      <c r="E3621" s="10"/>
      <c r="F3621" s="8"/>
      <c r="G3621" s="8"/>
      <c r="H3621" s="8"/>
    </row>
    <row r="3622" spans="5:8" ht="12.75">
      <c r="E3622" s="10"/>
      <c r="F3622" s="8"/>
      <c r="G3622" s="8"/>
      <c r="H3622" s="8"/>
    </row>
    <row r="3623" spans="5:8" ht="12.75">
      <c r="E3623" s="10"/>
      <c r="F3623" s="8"/>
      <c r="G3623" s="8"/>
      <c r="H3623" s="8"/>
    </row>
    <row r="3624" spans="5:8" ht="12.75">
      <c r="E3624" s="10"/>
      <c r="F3624" s="8"/>
      <c r="G3624" s="8"/>
      <c r="H3624" s="8"/>
    </row>
    <row r="3625" spans="5:8" ht="12.75">
      <c r="E3625" s="10"/>
      <c r="F3625" s="8"/>
      <c r="G3625" s="8"/>
      <c r="H3625" s="8"/>
    </row>
    <row r="3626" spans="5:8" ht="12.75">
      <c r="E3626" s="10"/>
      <c r="F3626" s="8"/>
      <c r="G3626" s="8"/>
      <c r="H3626" s="8"/>
    </row>
    <row r="3627" spans="5:8" ht="12.75">
      <c r="E3627" s="10"/>
      <c r="F3627" s="8"/>
      <c r="G3627" s="8"/>
      <c r="H3627" s="8"/>
    </row>
    <row r="3628" spans="5:8" ht="12.75">
      <c r="E3628" s="10"/>
      <c r="F3628" s="8"/>
      <c r="G3628" s="8"/>
      <c r="H3628" s="8"/>
    </row>
    <row r="3629" spans="5:8" ht="12.75">
      <c r="E3629" s="10"/>
      <c r="F3629" s="8"/>
      <c r="G3629" s="8"/>
      <c r="H3629" s="8"/>
    </row>
    <row r="3630" spans="5:8" ht="12.75">
      <c r="E3630" s="10"/>
      <c r="F3630" s="8"/>
      <c r="G3630" s="8"/>
      <c r="H3630" s="8"/>
    </row>
    <row r="3631" spans="5:8" ht="12.75">
      <c r="E3631" s="10"/>
      <c r="F3631" s="8"/>
      <c r="G3631" s="8"/>
      <c r="H3631" s="8"/>
    </row>
    <row r="3632" spans="5:8" ht="12.75">
      <c r="E3632" s="10"/>
      <c r="F3632" s="8"/>
      <c r="G3632" s="8"/>
      <c r="H3632" s="8"/>
    </row>
    <row r="3633" ht="12.75">
      <c r="E3633" s="10"/>
    </row>
    <row r="3634" ht="12.75">
      <c r="E3634" s="10"/>
    </row>
    <row r="3635" ht="12.75">
      <c r="E3635" s="10"/>
    </row>
    <row r="3636" ht="12.75">
      <c r="E3636" s="10"/>
    </row>
    <row r="3637" ht="12.75">
      <c r="E3637" s="10"/>
    </row>
    <row r="3638" ht="12.75">
      <c r="E3638" s="10"/>
    </row>
    <row r="3639" ht="12.75">
      <c r="E3639" s="10"/>
    </row>
    <row r="3640" ht="12.75">
      <c r="E3640" s="10"/>
    </row>
    <row r="3641" ht="12.75">
      <c r="E3641" s="10"/>
    </row>
    <row r="3642" ht="12.75">
      <c r="E3642" s="10"/>
    </row>
    <row r="3643" ht="12.75">
      <c r="E3643" s="10"/>
    </row>
    <row r="3644" ht="12.75">
      <c r="E3644" s="10"/>
    </row>
    <row r="3645" ht="12.75">
      <c r="E3645" s="10"/>
    </row>
    <row r="3646" ht="12.75">
      <c r="E3646" s="10"/>
    </row>
    <row r="3647" ht="12.75">
      <c r="E3647" s="10"/>
    </row>
    <row r="3648" ht="12.75">
      <c r="E3648" s="10"/>
    </row>
    <row r="3649" spans="1:5" ht="12.75">
      <c r="A3649" s="3"/>
      <c r="C3649" s="2"/>
      <c r="D3649" s="5"/>
      <c r="E3649" s="10"/>
    </row>
    <row r="3650" spans="1:26" ht="12.75">
      <c r="A3650" s="2"/>
      <c r="C3650" s="2"/>
      <c r="D3650" s="5"/>
      <c r="E3650" s="10"/>
      <c r="Z3650" s="12"/>
    </row>
    <row r="3651" spans="1:5" ht="12.75">
      <c r="A3651" s="3"/>
      <c r="C3651" s="2"/>
      <c r="D3651" s="5"/>
      <c r="E3651" s="10"/>
    </row>
    <row r="3652" spans="1:5" ht="12.75">
      <c r="A3652" s="2"/>
      <c r="C3652" s="2"/>
      <c r="D3652" s="5"/>
      <c r="E3652" s="10"/>
    </row>
    <row r="3653" spans="1:5" ht="12.75">
      <c r="A3653" s="2"/>
      <c r="C3653" s="2"/>
      <c r="D3653" s="5"/>
      <c r="E3653" s="10"/>
    </row>
    <row r="3654" spans="1:5" ht="12.75">
      <c r="A3654" s="2"/>
      <c r="C3654" s="2"/>
      <c r="D3654" s="5"/>
      <c r="E3654" s="10"/>
    </row>
    <row r="3655" spans="1:5" ht="12.75">
      <c r="A3655" s="2"/>
      <c r="C3655" s="2"/>
      <c r="D3655" s="5"/>
      <c r="E3655" s="10"/>
    </row>
    <row r="3656" spans="1:5" ht="12.75">
      <c r="A3656" s="2"/>
      <c r="C3656" s="2"/>
      <c r="D3656" s="5"/>
      <c r="E3656" s="10"/>
    </row>
    <row r="3657" spans="1:5" ht="12.75">
      <c r="A3657" s="2"/>
      <c r="C3657" s="2"/>
      <c r="D3657" s="5"/>
      <c r="E3657" s="10"/>
    </row>
    <row r="3658" spans="1:5" ht="12.75">
      <c r="A3658" s="2"/>
      <c r="C3658" s="2"/>
      <c r="D3658" s="5"/>
      <c r="E3658" s="10"/>
    </row>
    <row r="3659" spans="1:5" ht="12.75">
      <c r="A3659" s="2"/>
      <c r="C3659" s="2"/>
      <c r="D3659" s="5"/>
      <c r="E3659" s="10"/>
    </row>
    <row r="3660" spans="1:5" ht="12.75">
      <c r="A3660" s="2"/>
      <c r="C3660" s="2"/>
      <c r="D3660" s="5"/>
      <c r="E3660" s="10"/>
    </row>
    <row r="3661" spans="1:5" ht="12.75">
      <c r="A3661" s="2"/>
      <c r="C3661" s="2"/>
      <c r="D3661" s="5"/>
      <c r="E3661" s="10"/>
    </row>
    <row r="3662" spans="1:5" ht="12.75">
      <c r="A3662" s="2"/>
      <c r="C3662" s="2"/>
      <c r="D3662" s="5"/>
      <c r="E3662" s="10"/>
    </row>
    <row r="3663" spans="1:5" ht="12.75">
      <c r="A3663" s="2"/>
      <c r="C3663" s="2"/>
      <c r="D3663" s="5"/>
      <c r="E3663" s="10"/>
    </row>
    <row r="3664" spans="1:5" ht="12.75">
      <c r="A3664" s="2"/>
      <c r="C3664" s="2"/>
      <c r="D3664" s="5"/>
      <c r="E3664" s="10"/>
    </row>
    <row r="3665" ht="12.75">
      <c r="E3665" s="10"/>
    </row>
    <row r="3666" ht="12.75">
      <c r="E3666" s="10"/>
    </row>
    <row r="3667" ht="12.75">
      <c r="E3667" s="10"/>
    </row>
    <row r="3668" ht="12.75">
      <c r="E3668" s="10"/>
    </row>
    <row r="3669" ht="12.75">
      <c r="E3669" s="10"/>
    </row>
    <row r="3670" ht="12.75">
      <c r="E3670" s="10"/>
    </row>
    <row r="3671" ht="12.75">
      <c r="E3671" s="10"/>
    </row>
    <row r="3672" ht="12.75">
      <c r="E3672" s="10"/>
    </row>
    <row r="3673" ht="12.75">
      <c r="E3673" s="10"/>
    </row>
    <row r="3674" ht="12.75">
      <c r="E3674" s="10"/>
    </row>
    <row r="3675" ht="12.75">
      <c r="E3675" s="10"/>
    </row>
    <row r="3676" ht="12.75">
      <c r="E3676" s="10"/>
    </row>
    <row r="3677" ht="12.75">
      <c r="E3677" s="10"/>
    </row>
    <row r="3678" ht="12.75">
      <c r="E3678" s="10"/>
    </row>
    <row r="3679" ht="12.75">
      <c r="E3679" s="10"/>
    </row>
    <row r="3680" ht="12.75">
      <c r="E3680" s="10"/>
    </row>
    <row r="3681" spans="1:7" ht="12.75">
      <c r="A3681" s="2"/>
      <c r="C3681" s="2"/>
      <c r="D3681" s="5"/>
      <c r="E3681" s="10"/>
      <c r="G3681" s="8"/>
    </row>
    <row r="3682" spans="1:7" ht="12.75">
      <c r="A3682" s="2"/>
      <c r="C3682" s="2"/>
      <c r="D3682" s="5"/>
      <c r="E3682" s="10"/>
      <c r="G3682" s="8"/>
    </row>
    <row r="3683" spans="1:7" ht="12.75">
      <c r="A3683" s="2"/>
      <c r="C3683" s="2"/>
      <c r="D3683" s="5"/>
      <c r="E3683" s="10"/>
      <c r="G3683" s="8"/>
    </row>
    <row r="3684" spans="1:7" ht="12.75">
      <c r="A3684" s="2"/>
      <c r="C3684" s="2"/>
      <c r="D3684" s="5"/>
      <c r="E3684" s="10"/>
      <c r="G3684" s="8"/>
    </row>
    <row r="3685" spans="1:7" ht="12.75">
      <c r="A3685" s="3"/>
      <c r="C3685" s="2"/>
      <c r="D3685" s="5"/>
      <c r="E3685" s="10"/>
      <c r="G3685" s="8"/>
    </row>
    <row r="3686" spans="1:7" ht="12.75">
      <c r="A3686" s="2"/>
      <c r="C3686" s="2"/>
      <c r="D3686" s="5"/>
      <c r="E3686" s="10"/>
      <c r="G3686" s="8"/>
    </row>
    <row r="3687" spans="1:7" ht="12.75">
      <c r="A3687" s="2"/>
      <c r="C3687" s="2"/>
      <c r="D3687" s="5"/>
      <c r="E3687" s="10"/>
      <c r="G3687" s="8"/>
    </row>
    <row r="3688" spans="1:7" ht="12.75">
      <c r="A3688" s="2"/>
      <c r="C3688" s="3"/>
      <c r="D3688" s="5"/>
      <c r="E3688" s="10"/>
      <c r="G3688" s="9"/>
    </row>
    <row r="3689" spans="1:7" ht="12.75">
      <c r="A3689" s="2"/>
      <c r="C3689" s="2"/>
      <c r="D3689" s="5"/>
      <c r="E3689" s="10"/>
      <c r="G3689" s="8"/>
    </row>
    <row r="3690" spans="1:7" ht="12.75">
      <c r="A3690" s="2"/>
      <c r="C3690" s="2"/>
      <c r="D3690" s="5"/>
      <c r="E3690" s="10"/>
      <c r="G3690" s="8"/>
    </row>
    <row r="3691" spans="1:7" ht="12.75">
      <c r="A3691" s="2"/>
      <c r="C3691" s="2"/>
      <c r="D3691" s="5"/>
      <c r="E3691" s="10"/>
      <c r="G3691" s="8"/>
    </row>
    <row r="3692" spans="1:7" ht="12.75">
      <c r="A3692" s="2"/>
      <c r="C3692" s="2"/>
      <c r="D3692" s="5"/>
      <c r="E3692" s="10"/>
      <c r="G3692" s="8"/>
    </row>
    <row r="3693" spans="1:7" ht="12.75">
      <c r="A3693" s="2"/>
      <c r="C3693" s="2"/>
      <c r="D3693" s="5"/>
      <c r="E3693" s="10"/>
      <c r="G3693" s="8"/>
    </row>
    <row r="3694" spans="1:26" ht="12.75">
      <c r="A3694" s="2"/>
      <c r="C3694" s="2"/>
      <c r="D3694" s="5"/>
      <c r="E3694" s="10"/>
      <c r="G3694" s="8"/>
      <c r="Z3694" s="12"/>
    </row>
    <row r="3695" spans="1:7" ht="12.75">
      <c r="A3695" s="2"/>
      <c r="C3695" s="2"/>
      <c r="D3695" s="5"/>
      <c r="E3695" s="10"/>
      <c r="G3695" s="8"/>
    </row>
    <row r="3696" spans="1:7" ht="12.75">
      <c r="A3696" s="2"/>
      <c r="C3696" s="2"/>
      <c r="D3696" s="6"/>
      <c r="E3696" s="10"/>
      <c r="G3696" s="8"/>
    </row>
    <row r="3697" spans="1:5" ht="12.75">
      <c r="A3697" s="2"/>
      <c r="C3697" s="2"/>
      <c r="D3697" s="5"/>
      <c r="E3697" s="10"/>
    </row>
    <row r="3698" spans="1:5" ht="12.75">
      <c r="A3698" s="2"/>
      <c r="C3698" s="2"/>
      <c r="D3698" s="5"/>
      <c r="E3698" s="10"/>
    </row>
    <row r="3699" spans="1:26" ht="12.75">
      <c r="A3699" s="2"/>
      <c r="C3699" s="2"/>
      <c r="D3699" s="5"/>
      <c r="E3699" s="10"/>
      <c r="Z3699" s="12"/>
    </row>
    <row r="3700" spans="1:5" ht="12.75">
      <c r="A3700" s="2"/>
      <c r="C3700" s="2"/>
      <c r="D3700" s="5"/>
      <c r="E3700" s="10"/>
    </row>
    <row r="3701" spans="1:5" ht="12.75">
      <c r="A3701" s="2"/>
      <c r="C3701" s="2"/>
      <c r="D3701" s="5"/>
      <c r="E3701" s="10"/>
    </row>
    <row r="3702" spans="1:5" ht="12.75">
      <c r="A3702" s="2"/>
      <c r="C3702" s="2"/>
      <c r="D3702" s="5"/>
      <c r="E3702" s="10"/>
    </row>
    <row r="3703" spans="1:26" ht="12.75">
      <c r="A3703" s="2"/>
      <c r="C3703" s="2"/>
      <c r="D3703" s="5"/>
      <c r="E3703" s="10"/>
      <c r="Z3703" s="12"/>
    </row>
    <row r="3704" spans="1:5" ht="12.75">
      <c r="A3704" s="2"/>
      <c r="C3704" s="2"/>
      <c r="D3704" s="5"/>
      <c r="E3704" s="10"/>
    </row>
    <row r="3705" spans="1:5" ht="12.75">
      <c r="A3705" s="2"/>
      <c r="C3705" s="2"/>
      <c r="D3705" s="5"/>
      <c r="E3705" s="10"/>
    </row>
    <row r="3706" spans="1:5" ht="12.75">
      <c r="A3706" s="2"/>
      <c r="C3706" s="2"/>
      <c r="D3706" s="5"/>
      <c r="E3706" s="10"/>
    </row>
    <row r="3707" spans="1:5" ht="12.75">
      <c r="A3707" s="2"/>
      <c r="C3707" s="2"/>
      <c r="D3707" s="5"/>
      <c r="E3707" s="10"/>
    </row>
    <row r="3708" spans="1:5" ht="12.75">
      <c r="A3708" s="2"/>
      <c r="C3708" s="2"/>
      <c r="D3708" s="5"/>
      <c r="E3708" s="10"/>
    </row>
    <row r="3709" spans="1:5" ht="12.75">
      <c r="A3709" s="2"/>
      <c r="C3709" s="2"/>
      <c r="D3709" s="5"/>
      <c r="E3709" s="10"/>
    </row>
    <row r="3710" spans="1:5" ht="12.75">
      <c r="A3710" s="3"/>
      <c r="C3710" s="2"/>
      <c r="D3710" s="5"/>
      <c r="E3710" s="10"/>
    </row>
    <row r="3711" spans="1:5" ht="12.75">
      <c r="A3711" s="2"/>
      <c r="C3711" s="2"/>
      <c r="D3711" s="5"/>
      <c r="E3711" s="10"/>
    </row>
    <row r="3712" spans="1:5" ht="12.75">
      <c r="A3712" s="2"/>
      <c r="C3712" s="2"/>
      <c r="D3712" s="5"/>
      <c r="E3712" s="10"/>
    </row>
    <row r="3713" spans="1:5" ht="12.75">
      <c r="A3713" s="2"/>
      <c r="C3713" s="2"/>
      <c r="D3713" s="5"/>
      <c r="E3713" s="10"/>
    </row>
    <row r="3714" spans="1:5" ht="12.75">
      <c r="A3714" s="2"/>
      <c r="C3714" s="2"/>
      <c r="D3714" s="5"/>
      <c r="E3714" s="10"/>
    </row>
    <row r="3715" spans="1:5" ht="12.75">
      <c r="A3715" s="2"/>
      <c r="C3715" s="2"/>
      <c r="D3715" s="5"/>
      <c r="E3715" s="10"/>
    </row>
    <row r="3716" spans="1:5" ht="12.75">
      <c r="A3716" s="2"/>
      <c r="C3716" s="2"/>
      <c r="D3716" s="5"/>
      <c r="E3716" s="10"/>
    </row>
    <row r="3721" spans="1:5" ht="12.75">
      <c r="A3721" s="3"/>
      <c r="C3721" s="2"/>
      <c r="D3721" s="5"/>
      <c r="E3721" s="8"/>
    </row>
    <row r="3723" spans="1:5" ht="12.75">
      <c r="A3723" s="3"/>
      <c r="C3723" s="2"/>
      <c r="D3723" s="5"/>
      <c r="E3723" s="8"/>
    </row>
    <row r="3734" ht="12.75">
      <c r="D3734" s="6"/>
    </row>
    <row r="3742" ht="12.75">
      <c r="D3742" s="6"/>
    </row>
    <row r="3743" ht="12.75">
      <c r="D3743" s="6"/>
    </row>
    <row r="3814" spans="1:7" ht="12.75">
      <c r="A3814" s="3"/>
      <c r="C3814" s="2"/>
      <c r="D3814" s="5"/>
      <c r="E3814" s="8"/>
      <c r="G3814" s="8"/>
    </row>
    <row r="3817" spans="1:7" ht="12.75">
      <c r="A3817" s="3"/>
      <c r="C3817" s="3"/>
      <c r="D3817" s="5"/>
      <c r="E3817" s="8"/>
      <c r="G3817" s="9"/>
    </row>
    <row r="3914" ht="12.75">
      <c r="D3914" s="6"/>
    </row>
    <row r="3921" ht="12.75">
      <c r="A3921" s="3"/>
    </row>
    <row r="3968" ht="12.75">
      <c r="Z3968" s="12"/>
    </row>
    <row r="3969" spans="1:4" ht="12.75">
      <c r="A3969" s="3"/>
      <c r="C3969" s="2"/>
      <c r="D3969" s="5"/>
    </row>
    <row r="3976" spans="1:4" ht="12.75">
      <c r="A3976" s="3"/>
      <c r="C3976" s="2"/>
      <c r="D3976" s="5"/>
    </row>
    <row r="3979" spans="1:4" ht="12.75">
      <c r="A3979" s="2"/>
      <c r="C3979" s="2"/>
      <c r="D3979" s="6"/>
    </row>
    <row r="3986" spans="1:26" ht="12.75">
      <c r="A3986" s="2"/>
      <c r="Z3986" s="12"/>
    </row>
    <row r="3987" ht="12.75">
      <c r="A3987" s="3"/>
    </row>
    <row r="3992" spans="1:26" ht="12.75">
      <c r="A3992" s="2"/>
      <c r="Z3992" s="12"/>
    </row>
    <row r="4008" ht="12.75">
      <c r="A4008" s="3"/>
    </row>
    <row r="4010" ht="12.75">
      <c r="A4010" s="3"/>
    </row>
    <row r="4021" spans="1:4" ht="12.75">
      <c r="A4021" s="3"/>
      <c r="C4021" s="2"/>
      <c r="D4021" s="5"/>
    </row>
    <row r="4022" spans="1:4" ht="12.75">
      <c r="A4022" s="2"/>
      <c r="C4022" s="2"/>
      <c r="D4022" s="6"/>
    </row>
    <row r="4024" spans="1:26" ht="12.75">
      <c r="A4024" s="2"/>
      <c r="C4024" s="2"/>
      <c r="D4024" s="5"/>
      <c r="Z4024" s="12"/>
    </row>
    <row r="4026" spans="1:4" ht="12.75">
      <c r="A4026" s="3"/>
      <c r="C4026" s="2"/>
      <c r="D4026" s="6"/>
    </row>
    <row r="4032" spans="1:26" ht="12.75">
      <c r="A4032" s="3"/>
      <c r="C4032" s="2"/>
      <c r="D4032" s="5"/>
      <c r="Z4032" s="12"/>
    </row>
    <row r="4033" spans="1:7" ht="12.75">
      <c r="A4033" s="2"/>
      <c r="C4033" s="3"/>
      <c r="D4033" s="5"/>
      <c r="E4033" s="8"/>
      <c r="G4033" s="9"/>
    </row>
    <row r="4036" spans="1:26" ht="12.75">
      <c r="A4036" s="2"/>
      <c r="C4036" s="2"/>
      <c r="D4036" s="5"/>
      <c r="E4036" s="8"/>
      <c r="G4036" s="8"/>
      <c r="Z4036" s="12"/>
    </row>
    <row r="4039" spans="1:7" ht="12.75">
      <c r="A4039" s="2"/>
      <c r="C4039" s="2"/>
      <c r="D4039" s="6"/>
      <c r="E4039" s="8"/>
      <c r="G4039" s="8"/>
    </row>
    <row r="4046" spans="1:7" ht="12.75">
      <c r="A4046" s="3"/>
      <c r="C4046" s="2"/>
      <c r="D4046" s="5"/>
      <c r="E4046" s="8"/>
      <c r="G4046" s="8"/>
    </row>
    <row r="4072" ht="12.75">
      <c r="A4072" s="3"/>
    </row>
    <row r="4093" spans="3:7" ht="12.75">
      <c r="C4093" s="3"/>
      <c r="D4093" s="5"/>
      <c r="E4093" s="8"/>
      <c r="G4093" s="9"/>
    </row>
    <row r="4100" spans="1:4" ht="12.75">
      <c r="A4100" s="3"/>
      <c r="C4100" s="2"/>
      <c r="D4100" s="5"/>
    </row>
    <row r="4104" spans="1:4" ht="12.75">
      <c r="A4104" s="2"/>
      <c r="C4104" s="2"/>
      <c r="D4104" s="6"/>
    </row>
    <row r="4121" spans="1:4" ht="12.75">
      <c r="A4121" s="3"/>
      <c r="C4121" s="2"/>
      <c r="D4121" s="5"/>
    </row>
    <row r="4124" spans="1:26" ht="12.75">
      <c r="A4124" s="2"/>
      <c r="C4124" s="2"/>
      <c r="D4124" s="5"/>
      <c r="Z4124" s="12"/>
    </row>
    <row r="4128" spans="1:4" ht="12.75">
      <c r="A4128" s="2"/>
      <c r="C4128" s="2"/>
      <c r="D4128" s="6"/>
    </row>
    <row r="4132" spans="1:4" ht="12.75">
      <c r="A4132" s="2"/>
      <c r="C4132" s="2"/>
      <c r="D4132" s="6"/>
    </row>
    <row r="4141" spans="1:4" ht="12.75">
      <c r="A4141" s="3"/>
      <c r="C4141" s="2"/>
      <c r="D4141" s="5"/>
    </row>
    <row r="4191" ht="12.75">
      <c r="A4191" s="3"/>
    </row>
    <row r="4204" ht="12.75">
      <c r="Z4204" s="12"/>
    </row>
    <row r="4211" ht="12.75">
      <c r="A4211" s="3"/>
    </row>
    <row r="4217" spans="1:26" ht="12.75">
      <c r="A4217" s="2"/>
      <c r="Z4217" s="12"/>
    </row>
    <row r="4230" ht="12.75">
      <c r="Z4230" s="12"/>
    </row>
    <row r="4231" ht="12.75">
      <c r="Z4231" s="12"/>
    </row>
    <row r="4242" ht="12.75">
      <c r="A4242" s="3"/>
    </row>
    <row r="4270" spans="3:7" ht="12.75">
      <c r="C4270" s="3"/>
      <c r="D4270" s="5"/>
      <c r="E4270" s="8"/>
      <c r="G4270" s="9"/>
    </row>
    <row r="4275" ht="12.75">
      <c r="A4275" s="3"/>
    </row>
    <row r="4291" spans="1:4" ht="12.75">
      <c r="A4291" s="3"/>
      <c r="C4291" s="2"/>
      <c r="D4291" s="5"/>
    </row>
    <row r="4296" spans="1:26" ht="12.75">
      <c r="A4296" s="2"/>
      <c r="C4296" s="2"/>
      <c r="D4296" s="5"/>
      <c r="Z4296" s="12"/>
    </row>
    <row r="4297" spans="1:4" ht="12.75">
      <c r="A4297" s="3"/>
      <c r="C4297" s="2"/>
      <c r="D4297" s="5"/>
    </row>
    <row r="4300" spans="1:4" ht="12.75">
      <c r="A4300" s="2"/>
      <c r="C4300" s="2"/>
      <c r="D4300" s="6"/>
    </row>
    <row r="4315" spans="3:26" ht="12.75">
      <c r="C4315" s="2"/>
      <c r="D4315" s="5"/>
      <c r="E4315" s="8"/>
      <c r="G4315" s="8"/>
      <c r="Z4315" s="12"/>
    </row>
    <row r="4318" spans="3:7" ht="12.75">
      <c r="C4318" s="3"/>
      <c r="D4318" s="5"/>
      <c r="E4318" s="8"/>
      <c r="G4318" s="9"/>
    </row>
    <row r="4347" spans="3:7" ht="12.75">
      <c r="C4347" s="3"/>
      <c r="D4347" s="5"/>
      <c r="E4347" s="8"/>
      <c r="G4347" s="9"/>
    </row>
    <row r="4353" spans="3:7" ht="12.75">
      <c r="C4353" s="3"/>
      <c r="D4353" s="5"/>
      <c r="E4353" s="8"/>
      <c r="G4353" s="9"/>
    </row>
    <row r="4358" spans="3:7" ht="12.75">
      <c r="C4358" s="2"/>
      <c r="D4358" s="6"/>
      <c r="E4358" s="8"/>
      <c r="G4358" s="8"/>
    </row>
    <row r="4359" spans="3:7" ht="12.75">
      <c r="C4359" s="2"/>
      <c r="D4359" s="6"/>
      <c r="E4359" s="8"/>
      <c r="G4359" s="8"/>
    </row>
    <row r="4392" ht="12.75">
      <c r="A4392" s="3"/>
    </row>
    <row r="4399" spans="1:26" ht="12.75">
      <c r="A4399" s="2"/>
      <c r="Z4399" s="12"/>
    </row>
    <row r="4442" spans="3:7" ht="12.75">
      <c r="C4442" s="3"/>
      <c r="D4442" s="5"/>
      <c r="E4442" s="8"/>
      <c r="G4442" s="9"/>
    </row>
    <row r="4476" spans="3:8" ht="12.75">
      <c r="C4476" s="2"/>
      <c r="D4476" s="5"/>
      <c r="E4476" s="8"/>
      <c r="F4476" s="8"/>
      <c r="G4476" s="8"/>
      <c r="H4476" s="8"/>
    </row>
    <row r="4479" spans="3:8" ht="12.75">
      <c r="C4479" s="3"/>
      <c r="D4479" s="5"/>
      <c r="E4479" s="8"/>
      <c r="F4479" s="8"/>
      <c r="G4479" s="9"/>
      <c r="H4479" s="8"/>
    </row>
    <row r="4481" spans="3:7" ht="12.75">
      <c r="C4481" s="2"/>
      <c r="D4481" s="6"/>
      <c r="E4481" s="8"/>
      <c r="G4481" s="8"/>
    </row>
    <row r="4485" spans="3:7" ht="12.75">
      <c r="C4485" s="3"/>
      <c r="D4485" s="5"/>
      <c r="E4485" s="8"/>
      <c r="G4485" s="9"/>
    </row>
    <row r="4503" ht="12.75">
      <c r="Z4503" s="12"/>
    </row>
    <row r="4536" spans="3:7" ht="12.75">
      <c r="C4536" s="3"/>
      <c r="D4536" s="5"/>
      <c r="E4536" s="8"/>
      <c r="G4536" s="9"/>
    </row>
    <row r="4537" spans="3:26" ht="12.75">
      <c r="C4537" s="2"/>
      <c r="D4537" s="5"/>
      <c r="E4537" s="8"/>
      <c r="G4537" s="8"/>
      <c r="Z4537" s="12"/>
    </row>
    <row r="4548" spans="1:7" ht="12.75">
      <c r="A4548" s="2"/>
      <c r="C4548" s="3"/>
      <c r="D4548" s="5"/>
      <c r="E4548" s="8"/>
      <c r="G4548" s="9"/>
    </row>
    <row r="4559" spans="1:7" ht="12.75">
      <c r="A4559" s="3"/>
      <c r="C4559" s="2"/>
      <c r="D4559" s="5"/>
      <c r="E4559" s="8"/>
      <c r="G4559" s="8"/>
    </row>
    <row r="4584" spans="1:8" ht="12.75">
      <c r="A4584" s="3"/>
      <c r="C4584" s="2"/>
      <c r="D4584" s="5"/>
      <c r="E4584" s="8"/>
      <c r="F4584" s="8"/>
      <c r="G4584" s="8"/>
      <c r="H4584" s="8"/>
    </row>
    <row r="4591" spans="1:26" ht="12.75">
      <c r="A4591" s="2"/>
      <c r="C4591" s="2"/>
      <c r="D4591" s="5"/>
      <c r="E4591" s="8"/>
      <c r="F4591" s="8"/>
      <c r="G4591" s="8"/>
      <c r="H4591" s="8"/>
      <c r="Z4591" s="12"/>
    </row>
    <row r="4592" spans="1:8" ht="12.75">
      <c r="A4592" s="2"/>
      <c r="C4592" s="2"/>
      <c r="D4592" s="5"/>
      <c r="E4592" s="8"/>
      <c r="F4592" s="8"/>
      <c r="G4592" s="8"/>
      <c r="H4592" s="8"/>
    </row>
    <row r="4593" spans="4:8" ht="12.75">
      <c r="D4593" s="5"/>
      <c r="E4593" s="8"/>
      <c r="F4593" s="8"/>
      <c r="G4593" s="8"/>
      <c r="H4593" s="8"/>
    </row>
    <row r="4599" spans="4:8" ht="12.75">
      <c r="D4599" s="6"/>
      <c r="E4599" s="8"/>
      <c r="F4599" s="8"/>
      <c r="G4599" s="8"/>
      <c r="H4599" s="8"/>
    </row>
    <row r="4608" spans="4:8" ht="12.75">
      <c r="D4608" s="6"/>
      <c r="E4608" s="8"/>
      <c r="F4608" s="8"/>
      <c r="G4608" s="8"/>
      <c r="H4608" s="8"/>
    </row>
    <row r="4638" spans="3:7" ht="12.75">
      <c r="C4638" s="3"/>
      <c r="D4638" s="5"/>
      <c r="E4638" s="8"/>
      <c r="G4638" s="9"/>
    </row>
    <row r="4641" ht="12.75">
      <c r="D4641" s="6"/>
    </row>
    <row r="4672" ht="12.75">
      <c r="D4672" s="6"/>
    </row>
    <row r="4685" ht="12.75">
      <c r="D4685" s="6"/>
    </row>
    <row r="4688" ht="12.75">
      <c r="D4688" s="6"/>
    </row>
    <row r="4701" ht="12.75">
      <c r="D4701" s="6"/>
    </row>
    <row r="4711" spans="1:4" ht="12.75">
      <c r="A4711" s="2"/>
      <c r="C4711" s="2"/>
      <c r="D4711" s="6"/>
    </row>
    <row r="4718" spans="1:4" ht="12.75">
      <c r="A4718" s="3"/>
      <c r="C4718" s="2"/>
      <c r="D4718" s="5"/>
    </row>
    <row r="4721" spans="4:8" ht="12.75">
      <c r="D4721" s="5"/>
      <c r="E4721" s="8"/>
      <c r="F4721" s="8"/>
      <c r="G4721" s="8"/>
      <c r="H4721" s="8"/>
    </row>
    <row r="4724" spans="4:8" ht="12.75">
      <c r="D4724" s="6"/>
      <c r="E4724" s="8"/>
      <c r="F4724" s="8"/>
      <c r="G4724" s="8"/>
      <c r="H4724" s="8"/>
    </row>
    <row r="4733" spans="4:8" ht="12.75">
      <c r="D4733" s="5"/>
      <c r="E4733" s="8"/>
      <c r="F4733" s="8"/>
      <c r="G4733" s="8"/>
      <c r="H4733" s="8"/>
    </row>
    <row r="4737" ht="12.75">
      <c r="D4737" s="6"/>
    </row>
    <row r="4746" ht="12.75">
      <c r="D4746" s="6"/>
    </row>
    <row r="4764" ht="12.75">
      <c r="A4764" s="3"/>
    </row>
    <row r="4774" spans="3:4" ht="12.75">
      <c r="C4774" s="2"/>
      <c r="D4774" s="6"/>
    </row>
    <row r="4777" spans="3:26" ht="12.75">
      <c r="C4777" s="2"/>
      <c r="D4777" s="5"/>
      <c r="Z4777" s="12"/>
    </row>
    <row r="4802" spans="3:4" ht="12.75">
      <c r="C4802" s="2"/>
      <c r="D4802" s="6"/>
    </row>
    <row r="4811" spans="3:26" ht="12.75">
      <c r="C4811" s="2"/>
      <c r="D4811" s="5"/>
      <c r="Z4811" s="12"/>
    </row>
    <row r="4818" ht="12.75">
      <c r="Z4818" s="12"/>
    </row>
    <row r="4826" ht="12.75">
      <c r="Z4826" s="12"/>
    </row>
    <row r="4850" ht="12.75">
      <c r="A4850" s="3"/>
    </row>
    <row r="4851" spans="1:26" ht="12.75">
      <c r="A4851" s="2"/>
      <c r="Z4851" s="12"/>
    </row>
    <row r="4854" spans="1:26" ht="12.75">
      <c r="A4854" s="3"/>
      <c r="Z4854" s="12"/>
    </row>
    <row r="4855" spans="1:26" ht="12.75">
      <c r="A4855" s="2"/>
      <c r="Z4855" s="12"/>
    </row>
    <row r="4867" spans="1:4" ht="12.75">
      <c r="A4867" s="3"/>
      <c r="C4867" s="2"/>
      <c r="D4867" s="5"/>
    </row>
    <row r="4869" spans="1:4" ht="12.75">
      <c r="A4869" s="2"/>
      <c r="C4869" s="2"/>
      <c r="D4869" s="6"/>
    </row>
    <row r="4914" spans="1:7" ht="12.75">
      <c r="A4914" s="3"/>
      <c r="C4914" s="2"/>
      <c r="D4914" s="5"/>
      <c r="E4914" s="8"/>
      <c r="G4914" s="8"/>
    </row>
    <row r="4918" spans="1:7" ht="12.75">
      <c r="A4918" s="3"/>
      <c r="C4918" s="2"/>
      <c r="D4918" s="5"/>
      <c r="E4918" s="8"/>
      <c r="G4918" s="8"/>
    </row>
    <row r="4922" spans="1:26" ht="12.75">
      <c r="A4922" s="2"/>
      <c r="C4922" s="2"/>
      <c r="D4922" s="5"/>
      <c r="E4922" s="8"/>
      <c r="G4922" s="8"/>
      <c r="Z4922" s="12"/>
    </row>
    <row r="4923" spans="1:7" ht="12.75">
      <c r="A4923" s="2"/>
      <c r="C4923" s="3"/>
      <c r="D4923" s="5"/>
      <c r="E4923" s="8"/>
      <c r="G4923" s="9"/>
    </row>
    <row r="4955" ht="12.75">
      <c r="Z4955" s="12"/>
    </row>
    <row r="4970" spans="3:26" ht="12.75">
      <c r="C4970" s="2"/>
      <c r="D4970" s="5"/>
      <c r="E4970" s="8"/>
      <c r="G4970" s="8"/>
      <c r="Z4970" s="12"/>
    </row>
    <row r="4976" spans="3:7" ht="12.75">
      <c r="C4976" s="3"/>
      <c r="D4976" s="5"/>
      <c r="E4976" s="8"/>
      <c r="G4976" s="9"/>
    </row>
    <row r="4978" spans="3:4" ht="12.75">
      <c r="C4978" s="2"/>
      <c r="D4978" s="6"/>
    </row>
    <row r="4987" spans="3:26" ht="12.75">
      <c r="C4987" s="2"/>
      <c r="D4987" s="5"/>
      <c r="Z4987" s="12"/>
    </row>
    <row r="5000" ht="12.75">
      <c r="Z5000" s="12"/>
    </row>
    <row r="5011" ht="12.75">
      <c r="D5011" s="6"/>
    </row>
    <row r="5043" ht="12.75">
      <c r="Z5043" s="12"/>
    </row>
    <row r="5048" ht="12.75">
      <c r="Z5048" s="12"/>
    </row>
    <row r="5055" ht="12.75">
      <c r="Z5055" s="12"/>
    </row>
    <row r="5113" ht="12.75">
      <c r="A5113" s="3"/>
    </row>
    <row r="5128" ht="12.75">
      <c r="A5128" s="3"/>
    </row>
    <row r="5144" ht="12.75">
      <c r="D5144" s="6"/>
    </row>
    <row r="5176" ht="12.75">
      <c r="A5176" s="3"/>
    </row>
    <row r="5199" spans="3:7" ht="12.75">
      <c r="C5199" s="3"/>
      <c r="D5199" s="5"/>
      <c r="E5199" s="8"/>
      <c r="G5199" s="9"/>
    </row>
    <row r="5206" spans="1:26" ht="12.75">
      <c r="A5206" s="2"/>
      <c r="Z5206" s="12"/>
    </row>
    <row r="5207" spans="1:26" ht="12.75">
      <c r="A5207" s="2"/>
      <c r="Z5207" s="12"/>
    </row>
    <row r="5208" spans="1:26" ht="12.75">
      <c r="A5208" s="2"/>
      <c r="Z5208" s="12"/>
    </row>
    <row r="5214" ht="12.75">
      <c r="A5214" s="3"/>
    </row>
    <row r="5242" ht="12.75">
      <c r="D5242" s="6"/>
    </row>
    <row r="5284" spans="3:26" ht="12.75">
      <c r="C5284" s="2"/>
      <c r="D5284" s="5"/>
      <c r="Z5284" s="12"/>
    </row>
    <row r="5290" spans="3:4" ht="12.75">
      <c r="C5290" s="2"/>
      <c r="D5290" s="6"/>
    </row>
    <row r="5294" spans="3:4" ht="12.75">
      <c r="C5294" s="2"/>
      <c r="D5294" s="6"/>
    </row>
    <row r="5301" ht="12.75">
      <c r="A5301" s="3"/>
    </row>
    <row r="5320" spans="3:7" ht="12.75">
      <c r="C5320" s="3"/>
      <c r="D5320" s="5"/>
      <c r="E5320" s="8"/>
      <c r="G5320" s="9"/>
    </row>
    <row r="5328" spans="3:26" ht="12.75">
      <c r="C5328" s="2"/>
      <c r="D5328" s="5"/>
      <c r="E5328" s="8"/>
      <c r="G5328" s="8"/>
      <c r="Z5328" s="12"/>
    </row>
    <row r="5333" ht="12.75">
      <c r="A5333" s="3"/>
    </row>
    <row r="5361" ht="12.75">
      <c r="A5361" s="3"/>
    </row>
    <row r="5372" ht="12.75">
      <c r="A5372" s="3"/>
    </row>
    <row r="5394" ht="12.75">
      <c r="A5394" s="3"/>
    </row>
    <row r="5398" ht="12.75">
      <c r="A5398" s="3"/>
    </row>
    <row r="5445" spans="1:8" ht="12.75">
      <c r="A5445" s="2"/>
      <c r="C5445" s="2"/>
      <c r="D5445" s="5"/>
      <c r="E5445" s="8"/>
      <c r="F5445" s="8"/>
      <c r="G5445" s="8"/>
      <c r="H5445" s="8"/>
    </row>
    <row r="5447" spans="1:8" ht="12.75">
      <c r="A5447" s="3"/>
      <c r="C5447" s="2"/>
      <c r="D5447" s="5"/>
      <c r="E5447" s="8"/>
      <c r="F5447" s="8"/>
      <c r="G5447" s="8"/>
      <c r="H5447" s="8"/>
    </row>
    <row r="5463" ht="12.75">
      <c r="Z5463" s="12"/>
    </row>
    <row r="5517" ht="12.75">
      <c r="A5517" s="3"/>
    </row>
    <row r="5523" ht="12.75">
      <c r="A5523" s="3"/>
    </row>
    <row r="5544" ht="12.75">
      <c r="A5544" s="3"/>
    </row>
    <row r="5554" spans="3:7" ht="12.75">
      <c r="C5554" s="3"/>
      <c r="D5554" s="5"/>
      <c r="E5554" s="8"/>
      <c r="G5554" s="9"/>
    </row>
    <row r="5586" spans="3:7" ht="12.75">
      <c r="C5586" s="3"/>
      <c r="D5586" s="5"/>
      <c r="E5586" s="8"/>
      <c r="G5586" s="9"/>
    </row>
    <row r="5590" spans="3:7" ht="12.75">
      <c r="C5590" s="3"/>
      <c r="D5590" s="5"/>
      <c r="E5590" s="8"/>
      <c r="G5590" s="9"/>
    </row>
    <row r="5656" spans="3:7" ht="12.75">
      <c r="C5656" s="3"/>
      <c r="D5656" s="5"/>
      <c r="E5656" s="8"/>
      <c r="G5656" s="9"/>
    </row>
    <row r="5662" spans="3:26" ht="12.75">
      <c r="C5662" s="2"/>
      <c r="D5662" s="5"/>
      <c r="E5662" s="8"/>
      <c r="G5662" s="8"/>
      <c r="Z5662" s="12"/>
    </row>
    <row r="5692" spans="1:4" ht="12.75">
      <c r="A5692" s="3"/>
      <c r="C5692" s="2"/>
      <c r="D5692" s="6"/>
    </row>
    <row r="5716" spans="3:7" ht="12.75">
      <c r="C5716" s="3"/>
      <c r="D5716" s="5"/>
      <c r="E5716" s="8"/>
      <c r="G5716" s="9"/>
    </row>
    <row r="5746" spans="3:8" ht="12.75">
      <c r="C5746" s="3"/>
      <c r="D5746" s="5"/>
      <c r="E5746" s="8"/>
      <c r="F5746" s="8"/>
      <c r="G5746" s="9"/>
      <c r="H5746" s="8"/>
    </row>
    <row r="5756" spans="3:8" ht="12.75">
      <c r="C5756" s="2"/>
      <c r="D5756" s="5"/>
      <c r="E5756" s="8"/>
      <c r="F5756" s="8"/>
      <c r="G5756" s="8"/>
      <c r="H5756" s="8"/>
    </row>
    <row r="5760" spans="3:26" ht="12.75">
      <c r="C5760" s="2"/>
      <c r="D5760" s="5"/>
      <c r="E5760" s="8"/>
      <c r="F5760" s="8"/>
      <c r="G5760" s="8"/>
      <c r="H5760" s="8"/>
      <c r="Z5760" s="12"/>
    </row>
    <row r="5765" spans="3:8" ht="12.75">
      <c r="C5765" s="2"/>
      <c r="D5765" s="5"/>
      <c r="E5765" s="8"/>
      <c r="F5765" s="8"/>
      <c r="G5765" s="8"/>
      <c r="H5765" s="8"/>
    </row>
    <row r="5772" spans="3:26" ht="12.75">
      <c r="C5772" s="2"/>
      <c r="D5772" s="5"/>
      <c r="E5772" s="8"/>
      <c r="F5772" s="8"/>
      <c r="G5772" s="8"/>
      <c r="H5772" s="8"/>
      <c r="Z5772" s="12"/>
    </row>
    <row r="5784" spans="4:8" ht="12.75">
      <c r="D5784" s="6"/>
      <c r="E5784" s="8"/>
      <c r="F5784" s="8"/>
      <c r="G5784" s="8"/>
      <c r="H5784" s="8"/>
    </row>
    <row r="5801" spans="1:26" ht="12.75">
      <c r="A5801" s="3"/>
      <c r="Z5801" s="12"/>
    </row>
    <row r="5805" spans="1:26" ht="12.75">
      <c r="A5805" s="2"/>
      <c r="Z5805" s="12"/>
    </row>
    <row r="5820" spans="1:26" ht="12.75">
      <c r="A5820" s="2"/>
      <c r="Z5820" s="12"/>
    </row>
    <row r="5821" ht="12.75">
      <c r="A5821" s="3"/>
    </row>
    <row r="5822" spans="1:26" ht="12.75">
      <c r="A5822" s="2"/>
      <c r="Z5822" s="12"/>
    </row>
    <row r="5841" spans="3:8" ht="12.75">
      <c r="C5841" s="3"/>
      <c r="D5841" s="5"/>
      <c r="E5841" s="8"/>
      <c r="F5841" s="8"/>
      <c r="G5841" s="9"/>
      <c r="H5841" s="8"/>
    </row>
    <row r="5843" spans="3:8" ht="12.75">
      <c r="C5843" s="2"/>
      <c r="D5843" s="5"/>
      <c r="E5843" s="8"/>
      <c r="F5843" s="8"/>
      <c r="G5843" s="8"/>
      <c r="H5843" s="8"/>
    </row>
    <row r="5883" ht="12.75">
      <c r="A5883" s="3"/>
    </row>
    <row r="5899" ht="12.75">
      <c r="D5899" s="6"/>
    </row>
    <row r="5910" ht="12.75">
      <c r="A5910" s="3"/>
    </row>
    <row r="5938" ht="12.75">
      <c r="A5938" s="3"/>
    </row>
    <row r="5946" spans="1:26" ht="12.75">
      <c r="A5946" s="2"/>
      <c r="Z5946" s="12"/>
    </row>
    <row r="5947" spans="1:26" ht="12.75">
      <c r="A5947" s="2"/>
      <c r="Z5947" s="12"/>
    </row>
    <row r="5967" ht="12.75">
      <c r="Z5967" s="12"/>
    </row>
    <row r="5986" ht="12.75">
      <c r="D5986" s="6"/>
    </row>
    <row r="5988" ht="12.75">
      <c r="D5988" s="6"/>
    </row>
    <row r="6003" ht="12.75">
      <c r="A6003" s="3"/>
    </row>
    <row r="6028" ht="12.75">
      <c r="A6028" s="3"/>
    </row>
    <row r="6048" ht="12.75">
      <c r="Z6048" s="12"/>
    </row>
    <row r="6052" spans="3:26" ht="12.75">
      <c r="C6052" s="2"/>
      <c r="D6052" s="5"/>
      <c r="E6052" s="8"/>
      <c r="F6052" s="8"/>
      <c r="G6052" s="8"/>
      <c r="H6052" s="8"/>
      <c r="Z6052" s="12"/>
    </row>
    <row r="6064" spans="3:8" ht="12.75">
      <c r="C6064" s="2"/>
      <c r="D6064" s="5"/>
      <c r="E6064" s="8"/>
      <c r="F6064" s="8"/>
      <c r="G6064" s="8"/>
      <c r="H6064" s="8"/>
    </row>
    <row r="6097" ht="12.75">
      <c r="A6097" s="3"/>
    </row>
    <row r="6111" ht="12.75">
      <c r="A6111" s="3"/>
    </row>
    <row r="6113" ht="12.75">
      <c r="A6113" s="3"/>
    </row>
    <row r="6117" spans="1:26" ht="12.75">
      <c r="A6117" s="2"/>
      <c r="Z6117" s="12"/>
    </row>
    <row r="6129" spans="3:26" ht="12.75">
      <c r="C6129" s="2"/>
      <c r="D6129" s="5"/>
      <c r="E6129" s="8"/>
      <c r="G6129" s="8"/>
      <c r="Z6129" s="12"/>
    </row>
    <row r="6133" spans="3:7" ht="12.75">
      <c r="C6133" s="3"/>
      <c r="D6133" s="5"/>
      <c r="E6133" s="8"/>
      <c r="G6133" s="9"/>
    </row>
    <row r="6176" ht="12.75">
      <c r="Z6176" s="12"/>
    </row>
    <row r="6244" spans="3:7" ht="12.75">
      <c r="C6244" s="3"/>
      <c r="D6244" s="5"/>
      <c r="E6244" s="8"/>
      <c r="G6244" s="9"/>
    </row>
    <row r="6260" ht="12.75">
      <c r="A6260" s="3"/>
    </row>
    <row r="6297" ht="12.75">
      <c r="D6297" s="6"/>
    </row>
    <row r="6327" ht="12.75">
      <c r="D6327" s="6"/>
    </row>
    <row r="6339" ht="12.75">
      <c r="Z6339" s="12"/>
    </row>
    <row r="6355" ht="12.75">
      <c r="Z6355" s="12"/>
    </row>
    <row r="6363" ht="12.75">
      <c r="Z6363" s="12"/>
    </row>
    <row r="6377" spans="1:7" ht="12.75">
      <c r="A6377" s="3"/>
      <c r="C6377" s="2"/>
      <c r="D6377" s="5"/>
      <c r="E6377" s="8"/>
      <c r="G6377" s="8"/>
    </row>
    <row r="6383" spans="1:7" ht="12.75">
      <c r="A6383" s="2"/>
      <c r="C6383" s="3"/>
      <c r="D6383" s="5"/>
      <c r="E6383" s="8"/>
      <c r="G6383" s="9"/>
    </row>
    <row r="6393" spans="3:7" ht="12.75">
      <c r="C6393" s="3"/>
      <c r="D6393" s="5"/>
      <c r="E6393" s="8"/>
      <c r="G6393" s="9"/>
    </row>
    <row r="6394" spans="3:7" ht="12.75">
      <c r="C6394" s="3"/>
      <c r="D6394" s="5"/>
      <c r="E6394" s="8"/>
      <c r="G6394" s="9"/>
    </row>
    <row r="6403" ht="12.75">
      <c r="A6403" s="3"/>
    </row>
    <row r="6404" ht="12.75">
      <c r="A6404" s="3"/>
    </row>
    <row r="6436" ht="12.75">
      <c r="Z6436" s="12"/>
    </row>
    <row r="6460" spans="3:7" ht="12.75">
      <c r="C6460" s="3"/>
      <c r="D6460" s="5"/>
      <c r="E6460" s="8"/>
      <c r="G6460" s="9"/>
    </row>
    <row r="6461" spans="3:7" ht="12.75">
      <c r="C6461" s="3"/>
      <c r="D6461" s="5"/>
      <c r="E6461" s="8"/>
      <c r="G6461" s="9"/>
    </row>
    <row r="6467" ht="12.75">
      <c r="A6467" s="3"/>
    </row>
    <row r="6495" ht="12.75">
      <c r="D6495" s="6"/>
    </row>
    <row r="6502" ht="12.75">
      <c r="A6502" s="3"/>
    </row>
    <row r="6516" ht="12.75">
      <c r="A6516" s="3"/>
    </row>
    <row r="6538" ht="12.75">
      <c r="Z6538" s="12"/>
    </row>
    <row r="6549" ht="12.75">
      <c r="Z6549" s="12"/>
    </row>
    <row r="6568" ht="12.75">
      <c r="A6568" s="3"/>
    </row>
    <row r="6572" ht="12.75">
      <c r="A6572" s="3"/>
    </row>
    <row r="6573" spans="1:26" ht="12.75">
      <c r="A6573" s="2"/>
      <c r="Z6573" s="12"/>
    </row>
    <row r="6574" ht="12.75">
      <c r="A6574" s="3"/>
    </row>
    <row r="6575" spans="1:26" ht="12.75">
      <c r="A6575" s="2"/>
      <c r="Z6575" s="12"/>
    </row>
    <row r="6583" spans="4:8" ht="12.75">
      <c r="D6583" s="5"/>
      <c r="E6583" s="8"/>
      <c r="F6583" s="8"/>
      <c r="G6583" s="8"/>
      <c r="H6583" s="8"/>
    </row>
    <row r="6584" spans="4:8" ht="12.75">
      <c r="D6584" s="5"/>
      <c r="E6584" s="8"/>
      <c r="F6584" s="8"/>
      <c r="G6584" s="8"/>
      <c r="H6584" s="8"/>
    </row>
    <row r="6586" spans="4:8" ht="12.75">
      <c r="D6586" s="5"/>
      <c r="E6586" s="8"/>
      <c r="F6586" s="8"/>
      <c r="G6586" s="8"/>
      <c r="H6586" s="8"/>
    </row>
    <row r="6592" spans="4:8" ht="12.75">
      <c r="D6592" s="6"/>
      <c r="E6592" s="8"/>
      <c r="F6592" s="8"/>
      <c r="G6592" s="8"/>
      <c r="H6592" s="8"/>
    </row>
    <row r="6598" ht="12.75">
      <c r="A6598" s="3"/>
    </row>
    <row r="6611" spans="1:4" ht="12.75">
      <c r="A6611" s="3"/>
      <c r="C6611" s="2"/>
      <c r="D6611" s="5"/>
    </row>
    <row r="6621" spans="1:4" ht="12.75">
      <c r="A6621" s="2"/>
      <c r="C6621" s="2"/>
      <c r="D6621" s="6"/>
    </row>
    <row r="6644" ht="12.75">
      <c r="A6644" s="3"/>
    </row>
    <row r="6650" ht="12.75">
      <c r="A6650" s="3"/>
    </row>
    <row r="6668" ht="12.75">
      <c r="Z6668" s="12"/>
    </row>
    <row r="6673" spans="1:7" ht="12.75">
      <c r="A6673" s="3"/>
      <c r="C6673" s="3"/>
      <c r="D6673" s="5"/>
      <c r="E6673" s="8"/>
      <c r="G6673" s="9"/>
    </row>
    <row r="6682" spans="1:26" ht="12.75">
      <c r="A6682" s="2"/>
      <c r="C6682" s="2"/>
      <c r="D6682" s="5"/>
      <c r="E6682" s="8"/>
      <c r="G6682" s="8"/>
      <c r="Z6682" s="12"/>
    </row>
    <row r="6697" ht="12.75">
      <c r="A6697" s="3"/>
    </row>
    <row r="6705" spans="1:26" ht="12.75">
      <c r="A6705" s="3"/>
      <c r="C6705" s="2"/>
      <c r="D6705" s="5"/>
      <c r="E6705" s="8"/>
      <c r="G6705" s="8"/>
      <c r="Z6705" s="12"/>
    </row>
    <row r="6707" spans="1:7" ht="12.75">
      <c r="A6707" s="2"/>
      <c r="C6707" s="3"/>
      <c r="D6707" s="5"/>
      <c r="E6707" s="8"/>
      <c r="G6707" s="9"/>
    </row>
    <row r="6715" spans="1:7" ht="12.75">
      <c r="A6715" s="2"/>
      <c r="C6715" s="3"/>
      <c r="D6715" s="5"/>
      <c r="E6715" s="8"/>
      <c r="G6715" s="9"/>
    </row>
    <row r="6717" spans="1:7" ht="12.75">
      <c r="A6717" s="3"/>
      <c r="C6717" s="2"/>
      <c r="D6717" s="5"/>
      <c r="E6717" s="8"/>
      <c r="G6717" s="8"/>
    </row>
    <row r="6723" spans="1:7" ht="12.75">
      <c r="A6723" s="3"/>
      <c r="C6723" s="2"/>
      <c r="D6723" s="5"/>
      <c r="E6723" s="8"/>
      <c r="G6723" s="8"/>
    </row>
    <row r="6731" spans="1:7" ht="12.75">
      <c r="A6731" s="2"/>
      <c r="C6731" s="3"/>
      <c r="D6731" s="5"/>
      <c r="E6731" s="8"/>
      <c r="G6731" s="9"/>
    </row>
    <row r="6738" spans="1:7" ht="12.75">
      <c r="A6738" s="3"/>
      <c r="C6738" s="2"/>
      <c r="D6738" s="5"/>
      <c r="E6738" s="8"/>
      <c r="G6738" s="8"/>
    </row>
    <row r="6741" spans="1:7" ht="12.75">
      <c r="A6741" s="2"/>
      <c r="C6741" s="2"/>
      <c r="D6741" s="6"/>
      <c r="E6741" s="8"/>
      <c r="G6741" s="8"/>
    </row>
    <row r="6752" spans="1:7" ht="12.75">
      <c r="A6752" s="2"/>
      <c r="C6752" s="3"/>
      <c r="D6752" s="5"/>
      <c r="E6752" s="8"/>
      <c r="G6752" s="9"/>
    </row>
    <row r="6754" ht="12.75">
      <c r="A6754" s="3"/>
    </row>
    <row r="6755" ht="12.75">
      <c r="A6755" s="3"/>
    </row>
    <row r="6756" ht="12.75">
      <c r="A6756" s="3"/>
    </row>
    <row r="6767" ht="12.75">
      <c r="A6767" s="3"/>
    </row>
    <row r="6771" spans="1:8" ht="12.75">
      <c r="A6771" s="3"/>
      <c r="C6771" s="2"/>
      <c r="D6771" s="5"/>
      <c r="E6771" s="8"/>
      <c r="F6771" s="8"/>
      <c r="G6771" s="8"/>
      <c r="H6771" s="8"/>
    </row>
    <row r="6772" spans="1:8" ht="12.75">
      <c r="A6772" s="3"/>
      <c r="C6772" s="2"/>
      <c r="D6772" s="5"/>
      <c r="E6772" s="8"/>
      <c r="F6772" s="8"/>
      <c r="G6772" s="8"/>
      <c r="H6772" s="8"/>
    </row>
    <row r="6776" spans="1:8" ht="12.75">
      <c r="A6776" s="3"/>
      <c r="C6776" s="2"/>
      <c r="D6776" s="5"/>
      <c r="E6776" s="8"/>
      <c r="F6776" s="8"/>
      <c r="G6776" s="8"/>
      <c r="H6776" s="8"/>
    </row>
    <row r="6781" spans="1:8" ht="12.75">
      <c r="A6781" s="3"/>
      <c r="C6781" s="2"/>
      <c r="D6781" s="5"/>
      <c r="E6781" s="8"/>
      <c r="F6781" s="8"/>
      <c r="G6781" s="8"/>
      <c r="H6781" s="8"/>
    </row>
    <row r="6787" spans="1:8" ht="12.75">
      <c r="A6787" s="3"/>
      <c r="C6787" s="2"/>
      <c r="D6787" s="5"/>
      <c r="E6787" s="8"/>
      <c r="F6787" s="8"/>
      <c r="G6787" s="8"/>
      <c r="H6787" s="8"/>
    </row>
    <row r="6794" spans="1:8" ht="12.75">
      <c r="A6794" s="3"/>
      <c r="C6794" s="2"/>
      <c r="D6794" s="5"/>
      <c r="E6794" s="8"/>
      <c r="F6794" s="8"/>
      <c r="G6794" s="8"/>
      <c r="H6794" s="8"/>
    </row>
    <row r="6797" spans="1:8" ht="12.75">
      <c r="A6797" s="2"/>
      <c r="C6797" s="2"/>
      <c r="D6797" s="6"/>
      <c r="E6797" s="8"/>
      <c r="F6797" s="8"/>
      <c r="G6797" s="8"/>
      <c r="H6797" s="8"/>
    </row>
    <row r="6804" ht="12.75">
      <c r="A6804" s="3"/>
    </row>
    <row r="6819" ht="12.75">
      <c r="A6819" s="3"/>
    </row>
    <row r="6831" spans="1:26" ht="12.75">
      <c r="A6831" s="2"/>
      <c r="Z6831" s="12"/>
    </row>
    <row r="6894" ht="12.75">
      <c r="D6894" s="6"/>
    </row>
    <row r="6984" ht="12.75">
      <c r="Z6984" s="12"/>
    </row>
    <row r="7001" spans="3:7" ht="12.75">
      <c r="C7001" s="3"/>
      <c r="D7001" s="5"/>
      <c r="E7001" s="8"/>
      <c r="G7001" s="9"/>
    </row>
    <row r="7023" spans="3:7" ht="12.75">
      <c r="C7023" s="3"/>
      <c r="D7023" s="5"/>
      <c r="E7023" s="8"/>
      <c r="G7023" s="9"/>
    </row>
    <row r="7034" spans="4:8" ht="12.75">
      <c r="D7034" s="6"/>
      <c r="E7034" s="8"/>
      <c r="F7034" s="8"/>
      <c r="G7034" s="8"/>
      <c r="H7034" s="8"/>
    </row>
    <row r="7036" spans="4:8" ht="12.75">
      <c r="D7036" s="5"/>
      <c r="E7036" s="8"/>
      <c r="F7036" s="8"/>
      <c r="G7036" s="8"/>
      <c r="H7036" s="8"/>
    </row>
    <row r="7044" ht="12.75">
      <c r="A7044" s="3"/>
    </row>
    <row r="7077" ht="12.75">
      <c r="A7077" s="3"/>
    </row>
    <row r="7100" ht="12.75">
      <c r="Z7100" s="12"/>
    </row>
    <row r="7102" ht="12.75">
      <c r="Z7102" s="12"/>
    </row>
    <row r="7109" ht="12.75">
      <c r="Z7109" s="12"/>
    </row>
    <row r="7119" ht="12.75">
      <c r="Z7119" s="12"/>
    </row>
    <row r="7124" spans="1:26" ht="12.75">
      <c r="A7124" s="2"/>
      <c r="Z7124" s="12"/>
    </row>
    <row r="7127" ht="12.75">
      <c r="A7127" s="3"/>
    </row>
    <row r="7134" ht="12.75">
      <c r="A7134" s="3"/>
    </row>
    <row r="7139" spans="1:26" ht="12.75">
      <c r="A7139" s="2"/>
      <c r="Z7139" s="12"/>
    </row>
    <row r="7147" ht="12.75">
      <c r="A7147" s="3"/>
    </row>
    <row r="7168" spans="1:4" ht="12.75">
      <c r="A7168" s="3"/>
      <c r="C7168" s="2"/>
      <c r="D7168" s="6"/>
    </row>
    <row r="7173" spans="1:26" ht="12.75">
      <c r="A7173" s="2"/>
      <c r="Z7173" s="12"/>
    </row>
    <row r="7181" ht="12.75">
      <c r="A7181" s="3"/>
    </row>
    <row r="7199" ht="12.75">
      <c r="Z7199" s="12"/>
    </row>
    <row r="7212" spans="1:26" ht="12.75">
      <c r="A7212" s="2"/>
      <c r="Z7212" s="12"/>
    </row>
    <row r="7213" ht="12.75">
      <c r="A7213" s="3"/>
    </row>
    <row r="7222" spans="1:7" ht="12.75">
      <c r="A7222" s="3"/>
      <c r="C7222" s="2"/>
      <c r="D7222" s="5"/>
      <c r="E7222" s="8"/>
      <c r="G7222" s="8"/>
    </row>
    <row r="7229" spans="1:7" ht="12.75">
      <c r="A7229" s="2"/>
      <c r="C7229" s="3"/>
      <c r="D7229" s="5"/>
      <c r="E7229" s="8"/>
      <c r="G7229" s="9"/>
    </row>
    <row r="7230" spans="1:7" ht="12.75">
      <c r="A7230" s="2"/>
      <c r="C7230" s="3"/>
      <c r="D7230" s="5"/>
      <c r="E7230" s="8"/>
      <c r="G7230" s="9"/>
    </row>
    <row r="7232" spans="1:7" ht="12.75">
      <c r="A7232" s="3"/>
      <c r="C7232" s="2"/>
      <c r="D7232" s="5"/>
      <c r="E7232" s="8"/>
      <c r="G7232" s="8"/>
    </row>
    <row r="7233" spans="3:26" ht="12.75">
      <c r="C7233" s="2"/>
      <c r="D7233" s="5"/>
      <c r="E7233" s="8"/>
      <c r="F7233" s="8"/>
      <c r="G7233" s="8"/>
      <c r="H7233" s="8"/>
      <c r="Z7233" s="12"/>
    </row>
    <row r="7241" spans="3:26" ht="12.75">
      <c r="C7241" s="2"/>
      <c r="D7241" s="5"/>
      <c r="E7241" s="8"/>
      <c r="F7241" s="8"/>
      <c r="G7241" s="8"/>
      <c r="H7241" s="8"/>
      <c r="Z7241" s="12"/>
    </row>
    <row r="7248" spans="3:8" ht="12.75">
      <c r="C7248" s="2"/>
      <c r="D7248" s="5"/>
      <c r="E7248" s="8"/>
      <c r="F7248" s="8"/>
      <c r="G7248" s="8"/>
      <c r="H7248" s="8"/>
    </row>
    <row r="7254" ht="12.75">
      <c r="Z7254" s="12"/>
    </row>
    <row r="7266" spans="3:7" ht="12.75">
      <c r="C7266" s="3"/>
      <c r="D7266" s="5"/>
      <c r="E7266" s="8"/>
      <c r="G7266" s="9"/>
    </row>
    <row r="7301" spans="1:7" ht="12.75">
      <c r="A7301" s="2"/>
      <c r="C7301" s="3"/>
      <c r="D7301" s="5"/>
      <c r="E7301" s="8"/>
      <c r="G7301" s="9"/>
    </row>
    <row r="7305" spans="1:7" ht="12.75">
      <c r="A7305" s="2"/>
      <c r="C7305" s="3"/>
      <c r="D7305" s="5"/>
      <c r="E7305" s="8"/>
      <c r="G7305" s="9"/>
    </row>
    <row r="7306" spans="1:7" ht="12.75">
      <c r="A7306" s="3"/>
      <c r="C7306" s="2"/>
      <c r="D7306" s="5"/>
      <c r="E7306" s="8"/>
      <c r="G7306" s="8"/>
    </row>
    <row r="7324" ht="12.75">
      <c r="D7324" s="6"/>
    </row>
    <row r="7332" ht="12.75">
      <c r="D7332" s="6"/>
    </row>
    <row r="7372" ht="12.75">
      <c r="A7372" s="3"/>
    </row>
    <row r="7375" spans="1:26" ht="12.75">
      <c r="A7375" s="2"/>
      <c r="Z7375" s="12"/>
    </row>
    <row r="7401" ht="12.75">
      <c r="Z7401" s="12"/>
    </row>
    <row r="7406" ht="12.75">
      <c r="Z7406" s="12"/>
    </row>
    <row r="7492" ht="12.75">
      <c r="A7492" s="3"/>
    </row>
    <row r="7501" spans="1:26" ht="12.75">
      <c r="A7501" s="2"/>
      <c r="Z7501" s="12"/>
    </row>
    <row r="7512" ht="12.75">
      <c r="Z7512" s="12"/>
    </row>
    <row r="7527" spans="3:8" ht="12.75">
      <c r="C7527" s="3"/>
      <c r="D7527" s="5"/>
      <c r="E7527" s="8"/>
      <c r="F7527" s="8"/>
      <c r="G7527" s="9"/>
      <c r="H7527" s="8"/>
    </row>
    <row r="7530" spans="3:8" ht="12.75">
      <c r="C7530" s="2"/>
      <c r="D7530" s="5"/>
      <c r="E7530" s="8"/>
      <c r="F7530" s="8"/>
      <c r="G7530" s="8"/>
      <c r="H7530" s="8"/>
    </row>
    <row r="7543" spans="1:4" ht="12.75">
      <c r="A7543" s="3"/>
      <c r="C7543" s="2"/>
      <c r="D7543" s="6"/>
    </row>
    <row r="7555" ht="12.75">
      <c r="Z7555" s="12"/>
    </row>
    <row r="7562" ht="12.75">
      <c r="Z7562" s="12"/>
    </row>
    <row r="7610" ht="12.75">
      <c r="Z7610" s="12"/>
    </row>
    <row r="7618" ht="12.75">
      <c r="A7618" s="3"/>
    </row>
    <row r="7620" ht="12.75">
      <c r="A7620" s="3"/>
    </row>
    <row r="7627" ht="12.75">
      <c r="A7627" s="3"/>
    </row>
    <row r="7646" ht="12.75">
      <c r="D7646" s="6"/>
    </row>
    <row r="7651" spans="3:8" ht="12.75">
      <c r="C7651" s="2"/>
      <c r="D7651" s="5"/>
      <c r="E7651" s="8"/>
      <c r="F7651" s="8"/>
      <c r="G7651" s="8"/>
      <c r="H7651" s="8"/>
    </row>
    <row r="7652" spans="3:26" ht="12.75">
      <c r="C7652" s="2"/>
      <c r="D7652" s="5"/>
      <c r="E7652" s="8"/>
      <c r="F7652" s="8"/>
      <c r="G7652" s="8"/>
      <c r="H7652" s="8"/>
      <c r="Z7652" s="12"/>
    </row>
    <row r="7658" spans="3:8" ht="12.75">
      <c r="C7658" s="3"/>
      <c r="D7658" s="5"/>
      <c r="E7658" s="8"/>
      <c r="F7658" s="8"/>
      <c r="G7658" s="9"/>
      <c r="H7658" s="8"/>
    </row>
    <row r="7665" ht="12.75">
      <c r="A7665" s="3"/>
    </row>
    <row r="7689" spans="3:26" ht="12.75">
      <c r="C7689" s="2"/>
      <c r="D7689" s="6"/>
      <c r="Z7689" s="12"/>
    </row>
    <row r="7724" ht="12.75">
      <c r="Z7724" s="12"/>
    </row>
    <row r="7745" ht="12.75">
      <c r="A7745" s="3"/>
    </row>
    <row r="7760" ht="12.75">
      <c r="A7760" s="3"/>
    </row>
    <row r="7761" ht="12.75">
      <c r="A7761" s="3"/>
    </row>
    <row r="7787" spans="3:8" ht="12.75">
      <c r="C7787" s="2"/>
      <c r="D7787" s="5"/>
      <c r="E7787" s="8"/>
      <c r="F7787" s="8"/>
      <c r="G7787" s="8"/>
      <c r="H7787" s="8"/>
    </row>
    <row r="7789" spans="3:8" ht="12.75">
      <c r="C7789" s="3"/>
      <c r="D7789" s="5"/>
      <c r="E7789" s="8"/>
      <c r="F7789" s="8"/>
      <c r="G7789" s="9"/>
      <c r="H7789" s="8"/>
    </row>
    <row r="7801" spans="3:7" ht="12.75">
      <c r="C7801" s="3"/>
      <c r="D7801" s="5"/>
      <c r="E7801" s="8"/>
      <c r="G7801" s="9"/>
    </row>
    <row r="7802" spans="3:7" ht="12.75">
      <c r="C7802" s="3"/>
      <c r="D7802" s="5"/>
      <c r="E7802" s="8"/>
      <c r="G7802" s="9"/>
    </row>
    <row r="7846" ht="12.75">
      <c r="Z7846" s="12"/>
    </row>
    <row r="7873" ht="12.75">
      <c r="Z7873" s="12"/>
    </row>
    <row r="7878" ht="12.75">
      <c r="Z7878" s="12"/>
    </row>
    <row r="7881" ht="12.75">
      <c r="Z7881" s="12"/>
    </row>
    <row r="7886" ht="12.75">
      <c r="Z7886" s="12"/>
    </row>
    <row r="7888" ht="12.75">
      <c r="Z7888" s="12"/>
    </row>
    <row r="7908" ht="12.75">
      <c r="A7908" s="3"/>
    </row>
    <row r="7937" ht="12.75">
      <c r="A7937" s="3"/>
    </row>
    <row r="7940" spans="1:26" ht="12.75">
      <c r="A7940" s="2"/>
      <c r="Z7940" s="12"/>
    </row>
    <row r="7941" ht="12.75">
      <c r="A7941" s="3"/>
    </row>
    <row r="7965" spans="3:7" ht="12.75">
      <c r="C7965" s="3"/>
      <c r="D7965" s="5"/>
      <c r="E7965" s="8"/>
      <c r="G7965" s="9"/>
    </row>
    <row r="8006" ht="12.75">
      <c r="D8006" s="6"/>
    </row>
    <row r="8014" ht="12.75">
      <c r="D8014" s="6"/>
    </row>
    <row r="8034" ht="12.75">
      <c r="D8034" s="6"/>
    </row>
    <row r="8052" spans="3:7" ht="12.75">
      <c r="C8052" s="2"/>
      <c r="D8052" s="6"/>
      <c r="E8052" s="8"/>
      <c r="G8052" s="8"/>
    </row>
    <row r="8053" spans="3:7" ht="12.75">
      <c r="C8053" s="2"/>
      <c r="D8053" s="6"/>
      <c r="E8053" s="8"/>
      <c r="G8053" s="8"/>
    </row>
    <row r="8054" spans="3:7" ht="12.75">
      <c r="C8054" s="3"/>
      <c r="D8054" s="5"/>
      <c r="E8054" s="8"/>
      <c r="G8054" s="9"/>
    </row>
    <row r="8067" ht="12.75">
      <c r="A8067" s="3"/>
    </row>
    <row r="8087" ht="12.75">
      <c r="D8087" s="6"/>
    </row>
    <row r="8098" spans="1:7" ht="12.75">
      <c r="A8098" s="2"/>
      <c r="C8098" s="3"/>
      <c r="D8098" s="5"/>
      <c r="E8098" s="8"/>
      <c r="G8098" s="9"/>
    </row>
    <row r="8100" spans="1:7" ht="12.75">
      <c r="A8100" s="3"/>
      <c r="C8100" s="2"/>
      <c r="D8100" s="5"/>
      <c r="E8100" s="8"/>
      <c r="G8100" s="8"/>
    </row>
    <row r="8114" spans="1:26" ht="12.75">
      <c r="A8114" s="2"/>
      <c r="Z8114" s="12"/>
    </row>
    <row r="8125" ht="12.75">
      <c r="A8125" s="3"/>
    </row>
    <row r="8132" spans="1:8" ht="12.75">
      <c r="A8132" s="3"/>
      <c r="C8132" s="2"/>
      <c r="D8132" s="5"/>
      <c r="E8132" s="8"/>
      <c r="F8132" s="8"/>
      <c r="G8132" s="8"/>
      <c r="H8132" s="8"/>
    </row>
    <row r="8144" spans="1:8" ht="12.75">
      <c r="A8144" s="2"/>
      <c r="C8144" s="2"/>
      <c r="D8144" s="5"/>
      <c r="E8144" s="8"/>
      <c r="F8144" s="8"/>
      <c r="G8144" s="8"/>
      <c r="H8144" s="8"/>
    </row>
    <row r="8146" ht="12.75">
      <c r="Z8146" s="12"/>
    </row>
    <row r="8168" spans="1:26" ht="12.75">
      <c r="A8168" s="2"/>
      <c r="Z8168" s="12"/>
    </row>
    <row r="8176" ht="12.75">
      <c r="A8176" s="3"/>
    </row>
    <row r="8185" spans="1:4" ht="12.75">
      <c r="A8185" s="3"/>
      <c r="C8185" s="2"/>
      <c r="D8185" s="5"/>
    </row>
    <row r="8188" spans="1:4" ht="12.75">
      <c r="A8188" s="2"/>
      <c r="C8188" s="2"/>
      <c r="D8188" s="6"/>
    </row>
    <row r="8189" spans="1:4" ht="12.75">
      <c r="A8189" s="3"/>
      <c r="C8189" s="2"/>
      <c r="D8189" s="5"/>
    </row>
    <row r="8194" spans="3:7" ht="12.75">
      <c r="C8194" s="3"/>
      <c r="D8194" s="5"/>
      <c r="E8194" s="8"/>
      <c r="G8194" s="9"/>
    </row>
    <row r="8232" spans="3:7" ht="12.75">
      <c r="C8232" s="3"/>
      <c r="D8232" s="5"/>
      <c r="E8232" s="8"/>
      <c r="G8232" s="9"/>
    </row>
    <row r="8249" spans="1:7" ht="12.75">
      <c r="A8249" s="2"/>
      <c r="C8249" s="3"/>
      <c r="D8249" s="5"/>
      <c r="E8249" s="8"/>
      <c r="G8249" s="9"/>
    </row>
    <row r="8253" spans="1:7" ht="12.75">
      <c r="A8253" s="3"/>
      <c r="C8253" s="2"/>
      <c r="D8253" s="5"/>
      <c r="E8253" s="8"/>
      <c r="G8253" s="8"/>
    </row>
    <row r="8277" spans="1:7" ht="12.75">
      <c r="A8277" s="3"/>
      <c r="C8277" s="2"/>
      <c r="D8277" s="5"/>
      <c r="E8277" s="8"/>
      <c r="G8277" s="8"/>
    </row>
    <row r="8287" spans="1:7" ht="12.75">
      <c r="A8287" s="3"/>
      <c r="C8287" s="3"/>
      <c r="D8287" s="5"/>
      <c r="E8287" s="8"/>
      <c r="G8287" s="9"/>
    </row>
    <row r="8292" spans="3:4" ht="12.75">
      <c r="C8292" s="2"/>
      <c r="D8292" s="6"/>
    </row>
    <row r="8302" spans="3:26" ht="12.75">
      <c r="C8302" s="2"/>
      <c r="D8302" s="5"/>
      <c r="Z8302" s="12"/>
    </row>
    <row r="8344" spans="1:7" ht="12.75">
      <c r="A8344" s="3"/>
      <c r="C8344" s="2"/>
      <c r="D8344" s="5"/>
      <c r="E8344" s="8"/>
      <c r="G8344" s="8"/>
    </row>
    <row r="8346" spans="1:7" ht="12.75">
      <c r="A8346" s="2"/>
      <c r="C8346" s="3"/>
      <c r="D8346" s="5"/>
      <c r="E8346" s="8"/>
      <c r="G8346" s="9"/>
    </row>
    <row r="8348" spans="1:7" ht="12.75">
      <c r="A8348" s="3"/>
      <c r="C8348" s="2"/>
      <c r="D8348" s="5"/>
      <c r="E8348" s="8"/>
      <c r="G8348" s="8"/>
    </row>
    <row r="8352" spans="1:7" ht="12.75">
      <c r="A8352" s="2"/>
      <c r="C8352" s="3"/>
      <c r="D8352" s="5"/>
      <c r="E8352" s="8"/>
      <c r="G8352" s="9"/>
    </row>
    <row r="8375" spans="3:7" ht="12.75">
      <c r="C8375" s="3"/>
      <c r="D8375" s="5"/>
      <c r="E8375" s="8"/>
      <c r="G8375" s="9"/>
    </row>
    <row r="8401" spans="3:7" ht="12.75">
      <c r="C8401" s="3"/>
      <c r="D8401" s="5"/>
      <c r="E8401" s="8"/>
      <c r="G8401" s="9"/>
    </row>
    <row r="8417" spans="4:8" ht="12.75">
      <c r="D8417" s="6"/>
      <c r="E8417" s="8"/>
      <c r="F8417" s="8"/>
      <c r="G8417" s="8"/>
      <c r="H8417" s="8"/>
    </row>
    <row r="8424" spans="4:8" ht="12.75">
      <c r="D8424" s="5"/>
      <c r="E8424" s="8"/>
      <c r="F8424" s="8"/>
      <c r="G8424" s="8"/>
      <c r="H8424" s="8"/>
    </row>
    <row r="8426" spans="4:8" ht="12.75">
      <c r="D8426" s="6"/>
      <c r="E8426" s="8"/>
      <c r="F8426" s="8"/>
      <c r="G8426" s="8"/>
      <c r="H8426" s="8"/>
    </row>
    <row r="8446" spans="3:8" ht="12.75">
      <c r="C8446" s="2"/>
      <c r="D8446" s="5"/>
      <c r="E8446" s="8"/>
      <c r="F8446" s="8"/>
      <c r="G8446" s="8"/>
      <c r="H8446" s="8"/>
    </row>
    <row r="8447" spans="3:26" ht="12.75">
      <c r="C8447" s="2"/>
      <c r="D8447" s="5"/>
      <c r="E8447" s="8"/>
      <c r="F8447" s="8"/>
      <c r="G8447" s="8"/>
      <c r="H8447" s="8"/>
      <c r="Z8447" s="12"/>
    </row>
    <row r="8467" spans="3:7" ht="12.75">
      <c r="C8467" s="3"/>
      <c r="D8467" s="5"/>
      <c r="E8467" s="8"/>
      <c r="G8467" s="9"/>
    </row>
    <row r="8480" spans="3:7" ht="12.75">
      <c r="C8480" s="3"/>
      <c r="D8480" s="5"/>
      <c r="E8480" s="8"/>
      <c r="G8480" s="9"/>
    </row>
    <row r="8490" ht="12.75">
      <c r="Z8490" s="12"/>
    </row>
    <row r="8493" ht="12.75">
      <c r="Z8493" s="12"/>
    </row>
    <row r="8553" ht="12.75">
      <c r="Z8553" s="12"/>
    </row>
    <row r="8568" spans="3:7" ht="12.75">
      <c r="C8568" s="3"/>
      <c r="D8568" s="5"/>
      <c r="E8568" s="8"/>
      <c r="G8568" s="9"/>
    </row>
    <row r="8595" spans="3:7" ht="12.75">
      <c r="C8595" s="3"/>
      <c r="D8595" s="5"/>
      <c r="E8595" s="8"/>
      <c r="G8595" s="9"/>
    </row>
    <row r="8602" spans="3:7" ht="12.75">
      <c r="C8602" s="3"/>
      <c r="D8602" s="5"/>
      <c r="E8602" s="8"/>
      <c r="G8602" s="9"/>
    </row>
    <row r="8632" spans="3:26" ht="12.75">
      <c r="C8632" s="2"/>
      <c r="D8632" s="5"/>
      <c r="E8632" s="8"/>
      <c r="G8632" s="8"/>
      <c r="Z8632" s="12"/>
    </row>
    <row r="8635" spans="3:7" ht="12.75">
      <c r="C8635" s="3"/>
      <c r="D8635" s="5"/>
      <c r="E8635" s="8"/>
      <c r="G8635" s="9"/>
    </row>
    <row r="8658" spans="3:26" ht="12.75">
      <c r="C8658" s="2"/>
      <c r="D8658" s="5"/>
      <c r="Z8658" s="12"/>
    </row>
    <row r="8664" spans="3:4" ht="12.75">
      <c r="C8664" s="2"/>
      <c r="D8664" s="6"/>
    </row>
    <row r="8693" spans="3:7" ht="12.75">
      <c r="C8693" s="3"/>
      <c r="D8693" s="5"/>
      <c r="E8693" s="8"/>
      <c r="G8693" s="9"/>
    </row>
    <row r="8737" spans="1:4" ht="12.75">
      <c r="A8737" s="3"/>
      <c r="C8737" s="2"/>
      <c r="D8737" s="5"/>
    </row>
    <row r="8742" spans="1:4" ht="12.75">
      <c r="A8742" s="2"/>
      <c r="C8742" s="2"/>
      <c r="D8742" s="6"/>
    </row>
    <row r="8753" spans="1:8" ht="12.75">
      <c r="A8753" s="3"/>
      <c r="C8753" s="2"/>
      <c r="D8753" s="5"/>
      <c r="E8753" s="8"/>
      <c r="F8753" s="8"/>
      <c r="G8753" s="8"/>
      <c r="H8753" s="8"/>
    </row>
    <row r="8755" spans="1:26" ht="12.75">
      <c r="A8755" s="2"/>
      <c r="C8755" s="2"/>
      <c r="D8755" s="5"/>
      <c r="E8755" s="8"/>
      <c r="F8755" s="8"/>
      <c r="G8755" s="8"/>
      <c r="H8755" s="8"/>
      <c r="Z8755" s="12"/>
    </row>
    <row r="8766" spans="1:8" ht="12.75">
      <c r="A8766" s="3"/>
      <c r="C8766" s="2"/>
      <c r="D8766" s="5"/>
      <c r="E8766" s="8"/>
      <c r="F8766" s="8"/>
      <c r="G8766" s="8"/>
      <c r="H8766" s="8"/>
    </row>
    <row r="8770" spans="3:7" ht="12.75">
      <c r="C8770" s="3"/>
      <c r="D8770" s="5"/>
      <c r="E8770" s="8"/>
      <c r="G8770" s="9"/>
    </row>
    <row r="8778" spans="3:26" ht="12.75">
      <c r="C8778" s="2"/>
      <c r="D8778" s="5"/>
      <c r="E8778" s="8"/>
      <c r="G8778" s="8"/>
      <c r="Z8778" s="12"/>
    </row>
    <row r="8782" spans="3:7" ht="12.75">
      <c r="C8782" s="2"/>
      <c r="D8782" s="6"/>
      <c r="E8782" s="8"/>
      <c r="G8782" s="8"/>
    </row>
    <row r="8792" ht="12.75">
      <c r="A8792" s="3"/>
    </row>
    <row r="8802" spans="3:26" ht="12.75">
      <c r="C8802" s="2"/>
      <c r="D8802" s="5"/>
      <c r="E8802" s="8"/>
      <c r="F8802" s="8"/>
      <c r="G8802" s="8"/>
      <c r="H8802" s="8"/>
      <c r="Z8802" s="12"/>
    </row>
    <row r="8816" spans="3:8" ht="12.75">
      <c r="C8816" s="2"/>
      <c r="D8816" s="5"/>
      <c r="E8816" s="8"/>
      <c r="F8816" s="8"/>
      <c r="G8816" s="8"/>
      <c r="H8816" s="8"/>
    </row>
    <row r="8837" spans="1:7" ht="12.75">
      <c r="A8837" s="3"/>
      <c r="C8837" s="2"/>
      <c r="D8837" s="5"/>
      <c r="E8837" s="8"/>
      <c r="G8837" s="8"/>
    </row>
    <row r="8845" spans="1:7" ht="12.75">
      <c r="A8845" s="2"/>
      <c r="C8845" s="3"/>
      <c r="D8845" s="5"/>
      <c r="E8845" s="8"/>
      <c r="G8845" s="9"/>
    </row>
    <row r="8908" ht="12.75">
      <c r="Z8908" s="12"/>
    </row>
    <row r="8914" ht="12.75">
      <c r="Z8914" s="12"/>
    </row>
    <row r="8942" ht="12.75">
      <c r="D8942" s="6"/>
    </row>
    <row r="8947" ht="12.75">
      <c r="A8947" s="3"/>
    </row>
    <row r="9087" ht="12.75">
      <c r="A9087" s="3"/>
    </row>
    <row r="9094" ht="12.75">
      <c r="Z9094" s="12"/>
    </row>
    <row r="9107" spans="1:8" ht="12.75">
      <c r="A9107" s="2"/>
      <c r="C9107" s="2"/>
      <c r="D9107" s="5"/>
      <c r="E9107" s="8"/>
      <c r="F9107" s="8"/>
      <c r="G9107" s="8"/>
      <c r="H9107" s="8"/>
    </row>
    <row r="9111" spans="1:8" ht="12.75">
      <c r="A9111" s="2"/>
      <c r="C9111" s="3"/>
      <c r="D9111" s="6"/>
      <c r="E9111" s="8"/>
      <c r="F9111" s="8"/>
      <c r="G9111" s="9"/>
      <c r="H9111" s="8"/>
    </row>
    <row r="9120" spans="1:8" ht="12.75">
      <c r="A9120" s="3"/>
      <c r="C9120" s="2"/>
      <c r="D9120" s="5"/>
      <c r="E9120" s="8"/>
      <c r="F9120" s="8"/>
      <c r="G9120" s="8"/>
      <c r="H9120" s="8"/>
    </row>
    <row r="9122" ht="12.75">
      <c r="D9122" s="6"/>
    </row>
    <row r="9150" spans="1:7" ht="12.75">
      <c r="A9150" s="3"/>
      <c r="C9150" s="2"/>
      <c r="D9150" s="5"/>
      <c r="E9150" s="8"/>
      <c r="G9150" s="8"/>
    </row>
    <row r="9151" spans="1:7" ht="12.75">
      <c r="A9151" s="2"/>
      <c r="C9151" s="3"/>
      <c r="D9151" s="5"/>
      <c r="E9151" s="8"/>
      <c r="G9151" s="9"/>
    </row>
    <row r="9156" spans="3:7" ht="12.75">
      <c r="C9156" s="3"/>
      <c r="D9156" s="5"/>
      <c r="E9156" s="8"/>
      <c r="G9156" s="9"/>
    </row>
    <row r="9176" spans="3:7" ht="12.75">
      <c r="C9176" s="3"/>
      <c r="D9176" s="5"/>
      <c r="E9176" s="8"/>
      <c r="G9176" s="9"/>
    </row>
    <row r="9200" spans="3:7" ht="12.75">
      <c r="C9200" s="3"/>
      <c r="D9200" s="5"/>
      <c r="E9200" s="8"/>
      <c r="G9200" s="9"/>
    </row>
    <row r="9212" spans="3:26" ht="12.75">
      <c r="C9212" s="3"/>
      <c r="D9212" s="5"/>
      <c r="E9212" s="8"/>
      <c r="G9212" s="9"/>
      <c r="Z9212" s="12"/>
    </row>
    <row r="9235" spans="1:7" ht="12.75">
      <c r="A9235" s="2"/>
      <c r="C9235" s="3"/>
      <c r="D9235" s="5"/>
      <c r="E9235" s="8"/>
      <c r="G9235" s="9"/>
    </row>
    <row r="9238" spans="1:7" ht="12.75">
      <c r="A9238" s="3"/>
      <c r="C9238" s="2"/>
      <c r="D9238" s="5"/>
      <c r="E9238" s="8"/>
      <c r="G9238" s="8"/>
    </row>
    <row r="9303" spans="3:26" ht="12.75">
      <c r="C9303" s="3"/>
      <c r="D9303" s="5"/>
      <c r="E9303" s="8"/>
      <c r="G9303" s="9"/>
      <c r="Z9303" s="12"/>
    </row>
    <row r="9305" spans="3:26" ht="12.75">
      <c r="C9305" s="2"/>
      <c r="D9305" s="5"/>
      <c r="E9305" s="8"/>
      <c r="G9305" s="8"/>
      <c r="Z9305" s="12"/>
    </row>
    <row r="9376" ht="12.75">
      <c r="Z9376" s="12"/>
    </row>
    <row r="9406" ht="12.75">
      <c r="A9406" s="3"/>
    </row>
    <row r="9409" ht="12.75">
      <c r="A9409" s="3"/>
    </row>
    <row r="9467" ht="12.75">
      <c r="Z9467" s="12"/>
    </row>
    <row r="9481" spans="3:7" ht="12.75">
      <c r="C9481" s="2"/>
      <c r="D9481" s="6"/>
      <c r="E9481" s="8"/>
      <c r="G9481" s="8"/>
    </row>
    <row r="9483" spans="3:7" ht="12.75">
      <c r="C9483" s="3"/>
      <c r="D9483" s="5"/>
      <c r="E9483" s="8"/>
      <c r="G9483" s="9"/>
    </row>
    <row r="9513" spans="3:7" ht="12.75">
      <c r="C9513" s="3"/>
      <c r="D9513" s="5"/>
      <c r="E9513" s="8"/>
      <c r="G9513" s="9"/>
    </row>
    <row r="9516" spans="3:7" ht="12.75">
      <c r="C9516" s="2"/>
      <c r="D9516" s="6"/>
      <c r="E9516" s="8"/>
      <c r="G9516" s="8"/>
    </row>
    <row r="9521" spans="3:7" ht="12.75">
      <c r="C9521" s="3"/>
      <c r="D9521" s="5"/>
      <c r="E9521" s="8"/>
      <c r="G9521" s="9"/>
    </row>
    <row r="9525" spans="3:7" ht="12.75">
      <c r="C9525" s="2"/>
      <c r="D9525" s="6"/>
      <c r="E9525" s="8"/>
      <c r="G9525" s="8"/>
    </row>
    <row r="9529" spans="3:26" ht="12.75">
      <c r="C9529" s="2"/>
      <c r="D9529" s="5"/>
      <c r="E9529" s="8"/>
      <c r="G9529" s="8"/>
      <c r="Z9529" s="12"/>
    </row>
    <row r="9534" spans="3:26" ht="12.75">
      <c r="C9534" s="2"/>
      <c r="D9534" s="5"/>
      <c r="E9534" s="8"/>
      <c r="G9534" s="8"/>
      <c r="Z9534" s="12"/>
    </row>
    <row r="9556" ht="12.75">
      <c r="A9556" s="3"/>
    </row>
    <row r="9659" ht="12.75">
      <c r="A9659" s="3"/>
    </row>
    <row r="9698" spans="3:26" ht="12.75">
      <c r="C9698" s="2"/>
      <c r="D9698" s="5"/>
      <c r="E9698" s="8"/>
      <c r="F9698" s="8"/>
      <c r="G9698" s="8"/>
      <c r="H9698" s="8"/>
      <c r="Z9698" s="12"/>
    </row>
    <row r="9699" spans="3:26" ht="12.75">
      <c r="C9699" s="2"/>
      <c r="D9699" s="5"/>
      <c r="E9699" s="8"/>
      <c r="F9699" s="8"/>
      <c r="G9699" s="8"/>
      <c r="H9699" s="8"/>
      <c r="Z9699" s="12"/>
    </row>
    <row r="9711" spans="3:8" ht="12.75">
      <c r="C9711" s="2"/>
      <c r="D9711" s="5"/>
      <c r="E9711" s="8"/>
      <c r="F9711" s="8"/>
      <c r="G9711" s="8"/>
      <c r="H9711" s="8"/>
    </row>
    <row r="9734" ht="12.75">
      <c r="A9734" s="3"/>
    </row>
    <row r="9738" ht="12.75">
      <c r="A9738" s="3"/>
    </row>
    <row r="9760" ht="12.75">
      <c r="Z9760" s="12"/>
    </row>
    <row r="9772" ht="12.75">
      <c r="D9772" s="6"/>
    </row>
    <row r="9777" spans="1:8" ht="12.75">
      <c r="A9777" s="3"/>
      <c r="C9777" s="2"/>
      <c r="D9777" s="5"/>
      <c r="E9777" s="8"/>
      <c r="F9777" s="8"/>
      <c r="G9777" s="8"/>
      <c r="H9777" s="8"/>
    </row>
    <row r="9791" spans="1:8" ht="12.75">
      <c r="A9791" s="2"/>
      <c r="C9791" s="2"/>
      <c r="D9791" s="5"/>
      <c r="E9791" s="8"/>
      <c r="F9791" s="8"/>
      <c r="G9791" s="8"/>
      <c r="H9791" s="8"/>
    </row>
    <row r="9792" spans="1:8" ht="12.75">
      <c r="A9792" s="3"/>
      <c r="C9792" s="2"/>
      <c r="D9792" s="5"/>
      <c r="E9792" s="8"/>
      <c r="F9792" s="8"/>
      <c r="G9792" s="8"/>
      <c r="H9792" s="8"/>
    </row>
    <row r="9815" ht="12.75">
      <c r="Z9815" s="12"/>
    </row>
    <row r="9820" ht="12.75">
      <c r="Z9820" s="12"/>
    </row>
    <row r="9856" ht="12.75">
      <c r="D9856" s="6"/>
    </row>
    <row r="9865" ht="12.75">
      <c r="A9865" s="3"/>
    </row>
    <row r="9878" ht="12.75">
      <c r="Z9878" s="12"/>
    </row>
    <row r="9881" ht="12.75">
      <c r="Z9881" s="12"/>
    </row>
    <row r="9948" ht="12.75">
      <c r="Z9948" s="12"/>
    </row>
    <row r="9958" ht="12.75">
      <c r="Z9958" s="12"/>
    </row>
    <row r="9993" ht="12.75">
      <c r="D9993" s="6"/>
    </row>
    <row r="10033" spans="3:7" ht="12.75">
      <c r="C10033" s="3"/>
      <c r="D10033" s="5"/>
      <c r="E10033" s="8"/>
      <c r="G10033" s="9"/>
    </row>
    <row r="10051" spans="1:7" ht="12.75">
      <c r="A10051" s="3"/>
      <c r="C10051" s="2"/>
      <c r="D10051" s="5"/>
      <c r="E10051" s="8"/>
      <c r="G10051" s="8"/>
    </row>
    <row r="10054" spans="1:7" ht="12.75">
      <c r="A10054" s="2"/>
      <c r="C10054" s="3"/>
      <c r="D10054" s="5"/>
      <c r="E10054" s="8"/>
      <c r="G10054" s="9"/>
    </row>
    <row r="10145" spans="3:7" ht="12.75">
      <c r="C10145" s="3"/>
      <c r="D10145" s="5"/>
      <c r="E10145" s="8"/>
      <c r="G10145" s="9"/>
    </row>
    <row r="10174" ht="12.75">
      <c r="A10174" s="3"/>
    </row>
    <row r="10185" ht="12.75">
      <c r="D10185" s="6"/>
    </row>
    <row r="10193" spans="3:26" ht="12.75">
      <c r="C10193" s="2"/>
      <c r="D10193" s="5"/>
      <c r="E10193" s="8"/>
      <c r="F10193" s="8"/>
      <c r="G10193" s="8"/>
      <c r="H10193" s="8"/>
      <c r="Z10193" s="12"/>
    </row>
    <row r="10202" spans="3:8" ht="12.75">
      <c r="C10202" s="2"/>
      <c r="D10202" s="5"/>
      <c r="E10202" s="8"/>
      <c r="F10202" s="8"/>
      <c r="G10202" s="8"/>
      <c r="H10202" s="8"/>
    </row>
    <row r="10213" ht="12.75">
      <c r="Z10213" s="12"/>
    </row>
    <row r="10234" ht="12.75">
      <c r="A10234" s="3"/>
    </row>
    <row r="10257" ht="12.75">
      <c r="Z10257" s="12"/>
    </row>
    <row r="10277" spans="1:8" ht="12.75">
      <c r="A10277" s="2"/>
      <c r="C10277" s="2"/>
      <c r="D10277" s="5"/>
      <c r="E10277" s="8"/>
      <c r="F10277" s="8"/>
      <c r="G10277" s="8"/>
      <c r="H10277" s="8"/>
    </row>
    <row r="10283" spans="1:8" ht="12.75">
      <c r="A10283" s="3"/>
      <c r="C10283" s="2"/>
      <c r="D10283" s="5"/>
      <c r="E10283" s="8"/>
      <c r="F10283" s="8"/>
      <c r="G10283" s="8"/>
      <c r="H10283" s="8"/>
    </row>
    <row r="10290" spans="1:7" ht="12.75">
      <c r="A10290" s="3"/>
      <c r="C10290" s="2"/>
      <c r="D10290" s="5"/>
      <c r="E10290" s="8"/>
      <c r="G10290" s="8"/>
    </row>
    <row r="10291" spans="1:26" ht="12.75">
      <c r="A10291" s="2"/>
      <c r="C10291" s="2"/>
      <c r="D10291" s="5"/>
      <c r="E10291" s="8"/>
      <c r="G10291" s="8"/>
      <c r="Z10291" s="12"/>
    </row>
    <row r="10292" spans="1:7" ht="12.75">
      <c r="A10292" s="2"/>
      <c r="C10292" s="3"/>
      <c r="D10292" s="5"/>
      <c r="E10292" s="8"/>
      <c r="G10292" s="9"/>
    </row>
    <row r="10350" ht="12.75">
      <c r="D10350" s="6"/>
    </row>
    <row r="10374" spans="3:26" ht="12.75">
      <c r="C10374" s="2"/>
      <c r="D10374" s="5"/>
      <c r="Z10374" s="12"/>
    </row>
    <row r="10382" spans="3:4" ht="12.75">
      <c r="C10382" s="2"/>
      <c r="D10382" s="6"/>
    </row>
    <row r="10385" spans="1:8" ht="12.75">
      <c r="A10385" s="3"/>
      <c r="C10385" s="2"/>
      <c r="D10385" s="5"/>
      <c r="E10385" s="8"/>
      <c r="F10385" s="8"/>
      <c r="G10385" s="8"/>
      <c r="H10385" s="8"/>
    </row>
    <row r="10389" spans="1:8" ht="12.75">
      <c r="A10389" s="2"/>
      <c r="C10389" s="2"/>
      <c r="D10389" s="5"/>
      <c r="E10389" s="8"/>
      <c r="F10389" s="8"/>
      <c r="G10389" s="8"/>
      <c r="H10389" s="8"/>
    </row>
    <row r="10396" spans="1:26" ht="12.75">
      <c r="A10396" s="2"/>
      <c r="C10396" s="2"/>
      <c r="D10396" s="5"/>
      <c r="E10396" s="8"/>
      <c r="F10396" s="8"/>
      <c r="G10396" s="8"/>
      <c r="H10396" s="8"/>
      <c r="Z10396" s="12"/>
    </row>
    <row r="10465" ht="12.75">
      <c r="A10465" s="3"/>
    </row>
    <row r="10488" spans="3:7" ht="12.75">
      <c r="C10488" s="3"/>
      <c r="D10488" s="5"/>
      <c r="E10488" s="8"/>
      <c r="G10488" s="9"/>
    </row>
    <row r="10551" ht="12.75">
      <c r="A10551" s="3"/>
    </row>
    <row r="10563" ht="12.75">
      <c r="D10563" s="6"/>
    </row>
    <row r="10607" ht="12.75">
      <c r="Z10607" s="12"/>
    </row>
    <row r="10613" ht="12.75">
      <c r="A10613" s="3"/>
    </row>
    <row r="10641" spans="1:8" ht="12.75">
      <c r="A10641" s="2"/>
      <c r="C10641" s="2"/>
      <c r="D10641" s="5"/>
      <c r="E10641" s="8"/>
      <c r="F10641" s="8"/>
      <c r="G10641" s="8"/>
      <c r="H10641" s="8"/>
    </row>
    <row r="10656" spans="1:8" ht="12.75">
      <c r="A10656" s="3"/>
      <c r="C10656" s="2"/>
      <c r="D10656" s="5"/>
      <c r="E10656" s="8"/>
      <c r="F10656" s="8"/>
      <c r="G10656" s="8"/>
      <c r="H10656" s="8"/>
    </row>
    <row r="10670" ht="12.75">
      <c r="D10670" s="6"/>
    </row>
    <row r="10691" spans="3:7" ht="12.75">
      <c r="C10691" s="3"/>
      <c r="D10691" s="5"/>
      <c r="E10691" s="8"/>
      <c r="G10691" s="9"/>
    </row>
    <row r="10700" spans="3:7" ht="12.75">
      <c r="C10700" s="2"/>
      <c r="D10700" s="6"/>
      <c r="E10700" s="8"/>
      <c r="G10700" s="8"/>
    </row>
    <row r="10705" ht="12.75">
      <c r="A10705" s="3"/>
    </row>
    <row r="10734" ht="12.75">
      <c r="A10734" s="3"/>
    </row>
    <row r="10740" ht="12.75">
      <c r="A10740" s="3"/>
    </row>
    <row r="10769" spans="1:7" ht="12.75">
      <c r="A10769" s="3"/>
      <c r="C10769" s="2"/>
      <c r="D10769" s="5"/>
      <c r="E10769" s="8"/>
      <c r="G10769" s="8"/>
    </row>
    <row r="10774" spans="1:26" ht="12.75">
      <c r="A10774" s="2"/>
      <c r="C10774" s="2"/>
      <c r="D10774" s="5"/>
      <c r="E10774" s="8"/>
      <c r="G10774" s="8"/>
      <c r="Z10774" s="12"/>
    </row>
    <row r="10780" spans="1:7" ht="12.75">
      <c r="A10780" s="2"/>
      <c r="C10780" s="3"/>
      <c r="D10780" s="5"/>
      <c r="E10780" s="8"/>
      <c r="G10780" s="9"/>
    </row>
    <row r="10781" spans="1:7" ht="12.75">
      <c r="A10781" s="3"/>
      <c r="C10781" s="2"/>
      <c r="D10781" s="5"/>
      <c r="E10781" s="8"/>
      <c r="G10781" s="8"/>
    </row>
    <row r="10813" ht="12.75">
      <c r="Z10813" s="12"/>
    </row>
    <row r="10826" spans="3:7" ht="12.75">
      <c r="C10826" s="3"/>
      <c r="D10826" s="5"/>
      <c r="E10826" s="8"/>
      <c r="G10826" s="9"/>
    </row>
    <row r="10840" ht="12.75">
      <c r="D10840" s="6"/>
    </row>
    <row r="10877" ht="12.75">
      <c r="D10877" s="6"/>
    </row>
    <row r="10907" ht="12.75">
      <c r="D10907" s="6"/>
    </row>
    <row r="10926" ht="12.75">
      <c r="A10926" s="3"/>
    </row>
    <row r="10941" ht="12.75">
      <c r="Z10941" s="12"/>
    </row>
    <row r="10948" ht="12.75">
      <c r="A10948" s="3"/>
    </row>
    <row r="10985" spans="3:7" ht="12.75">
      <c r="C10985" s="3"/>
      <c r="D10985" s="5"/>
      <c r="E10985" s="8"/>
      <c r="G10985" s="9"/>
    </row>
    <row r="10994" ht="12.75">
      <c r="Z10994" s="12"/>
    </row>
    <row r="11019" spans="3:26" ht="12.75">
      <c r="C11019" s="2"/>
      <c r="D11019" s="5"/>
      <c r="E11019" s="8"/>
      <c r="F11019" s="8"/>
      <c r="G11019" s="8"/>
      <c r="H11019" s="8"/>
      <c r="Z11019" s="12"/>
    </row>
    <row r="11022" spans="3:8" ht="12.75">
      <c r="C11022" s="2"/>
      <c r="D11022" s="5"/>
      <c r="E11022" s="8"/>
      <c r="F11022" s="8"/>
      <c r="G11022" s="8"/>
      <c r="H11022" s="8"/>
    </row>
    <row r="11032" ht="12.75">
      <c r="Z11032" s="12"/>
    </row>
    <row r="11036" ht="12.75">
      <c r="Z11036" s="12"/>
    </row>
    <row r="11037" ht="12.75">
      <c r="Z11037" s="12"/>
    </row>
    <row r="11047" ht="12.75">
      <c r="Z11047" s="12"/>
    </row>
    <row r="11056" ht="12.75">
      <c r="Z11056" s="12"/>
    </row>
    <row r="11081" ht="12.75">
      <c r="Z11081" s="12"/>
    </row>
    <row r="11082" ht="12.75">
      <c r="Z11082" s="12"/>
    </row>
    <row r="11087" ht="12.75">
      <c r="Z11087" s="12"/>
    </row>
    <row r="11143" ht="12.75">
      <c r="Z11143" s="12"/>
    </row>
    <row r="11159" spans="3:7" ht="12.75">
      <c r="C11159" s="3"/>
      <c r="D11159" s="5"/>
      <c r="E11159" s="8"/>
      <c r="G11159" s="9"/>
    </row>
    <row r="11160" spans="3:26" ht="12.75">
      <c r="C11160" s="2"/>
      <c r="D11160" s="5"/>
      <c r="E11160" s="8"/>
      <c r="G11160" s="8"/>
      <c r="Z11160" s="12"/>
    </row>
    <row r="11167" spans="3:7" ht="12.75">
      <c r="C11167" s="3"/>
      <c r="D11167" s="5"/>
      <c r="E11167" s="8"/>
      <c r="G11167" s="9"/>
    </row>
    <row r="11227" spans="3:7" ht="12.75">
      <c r="C11227" s="3"/>
      <c r="D11227" s="5"/>
      <c r="E11227" s="8"/>
      <c r="G11227" s="9"/>
    </row>
    <row r="11250" spans="3:4" ht="12.75">
      <c r="C11250" s="2"/>
      <c r="D11250" s="6"/>
    </row>
    <row r="11254" spans="3:26" ht="12.75">
      <c r="C11254" s="2"/>
      <c r="D11254" s="5"/>
      <c r="Z11254" s="12"/>
    </row>
    <row r="11275" spans="3:26" ht="12.75">
      <c r="C11275" s="2"/>
      <c r="D11275" s="5"/>
      <c r="E11275" s="8"/>
      <c r="G11275" s="8"/>
      <c r="Z11275" s="12"/>
    </row>
    <row r="11279" spans="3:7" ht="12.75">
      <c r="C11279" s="3"/>
      <c r="D11279" s="5"/>
      <c r="E11279" s="8"/>
      <c r="G11279" s="9"/>
    </row>
    <row r="11280" spans="3:26" ht="12.75">
      <c r="C11280" s="2"/>
      <c r="D11280" s="5"/>
      <c r="E11280" s="8"/>
      <c r="G11280" s="8"/>
      <c r="Z11280" s="12"/>
    </row>
    <row r="11282" spans="1:4" ht="12.75">
      <c r="A11282" s="3"/>
      <c r="C11282" s="2"/>
      <c r="D11282" s="5"/>
    </row>
    <row r="11285" spans="1:4" ht="12.75">
      <c r="A11285" s="3"/>
      <c r="C11285" s="2"/>
      <c r="D11285" s="5"/>
    </row>
    <row r="11288" spans="1:4" ht="12.75">
      <c r="A11288" s="2"/>
      <c r="C11288" s="2"/>
      <c r="D11288" s="6"/>
    </row>
    <row r="11299" ht="12.75">
      <c r="D11299" s="6"/>
    </row>
    <row r="11303" ht="12.75">
      <c r="D11303" s="6"/>
    </row>
    <row r="11329" spans="3:26" ht="12.75">
      <c r="C11329" s="2"/>
      <c r="D11329" s="5"/>
      <c r="E11329" s="8"/>
      <c r="F11329" s="8"/>
      <c r="G11329" s="8"/>
      <c r="H11329" s="8"/>
      <c r="Z11329" s="12"/>
    </row>
    <row r="11338" spans="3:8" ht="12.75">
      <c r="C11338" s="2"/>
      <c r="D11338" s="5"/>
      <c r="E11338" s="8"/>
      <c r="F11338" s="8"/>
      <c r="G11338" s="8"/>
      <c r="H11338" s="8"/>
    </row>
    <row r="11349" spans="1:7" ht="12.75">
      <c r="A11349" s="2"/>
      <c r="C11349" s="3"/>
      <c r="D11349" s="5"/>
      <c r="E11349" s="8"/>
      <c r="G11349" s="9"/>
    </row>
    <row r="11355" spans="1:7" ht="12.75">
      <c r="A11355" s="3"/>
      <c r="C11355" s="2"/>
      <c r="D11355" s="5"/>
      <c r="E11355" s="8"/>
      <c r="G11355" s="8"/>
    </row>
    <row r="11357" spans="1:26" ht="12.75">
      <c r="A11357" s="2"/>
      <c r="C11357" s="2"/>
      <c r="D11357" s="5"/>
      <c r="E11357" s="8"/>
      <c r="G11357" s="8"/>
      <c r="Z11357" s="12"/>
    </row>
    <row r="11359" spans="1:7" ht="12.75">
      <c r="A11359" s="3"/>
      <c r="C11359" s="2"/>
      <c r="D11359" s="5"/>
      <c r="E11359" s="8"/>
      <c r="G11359" s="8"/>
    </row>
    <row r="11361" ht="12.75">
      <c r="A11361" s="3"/>
    </row>
    <row r="11396" spans="1:4" ht="12.75">
      <c r="A11396" s="2"/>
      <c r="C11396" s="2"/>
      <c r="D11396" s="6"/>
    </row>
    <row r="11406" spans="1:4" ht="12.75">
      <c r="A11406" s="3"/>
      <c r="C11406" s="2"/>
      <c r="D11406" s="5"/>
    </row>
    <row r="11454" spans="3:7" ht="12.75">
      <c r="C11454" s="3"/>
      <c r="D11454" s="5"/>
      <c r="E11454" s="8"/>
      <c r="G11454" s="9"/>
    </row>
    <row r="11461" ht="12.75">
      <c r="D11461" s="6"/>
    </row>
    <row r="11468" ht="12.75">
      <c r="D11468" s="6"/>
    </row>
    <row r="11529" spans="4:8" ht="12.75">
      <c r="D11529" s="5"/>
      <c r="E11529" s="8"/>
      <c r="F11529" s="8"/>
      <c r="G11529" s="8"/>
      <c r="H11529" s="8"/>
    </row>
    <row r="11533" spans="4:8" ht="12.75">
      <c r="D11533" s="6"/>
      <c r="E11533" s="8"/>
      <c r="F11533" s="8"/>
      <c r="G11533" s="8"/>
      <c r="H11533" s="8"/>
    </row>
    <row r="11544" spans="1:4" ht="12.75">
      <c r="A11544" s="2"/>
      <c r="C11544" s="2"/>
      <c r="D11544" s="6"/>
    </row>
    <row r="11550" spans="1:4" ht="12.75">
      <c r="A11550" s="3"/>
      <c r="C11550" s="2"/>
      <c r="D11550" s="5"/>
    </row>
    <row r="11551" spans="1:4" ht="12.75">
      <c r="A11551" s="3"/>
      <c r="C11551" s="2"/>
      <c r="D11551" s="5"/>
    </row>
    <row r="11554" spans="3:4" ht="12.75">
      <c r="C11554" s="2"/>
      <c r="D11554" s="6"/>
    </row>
    <row r="11558" spans="3:26" ht="12.75">
      <c r="C11558" s="2"/>
      <c r="D11558" s="5"/>
      <c r="Z11558" s="12"/>
    </row>
    <row r="11575" ht="12.75">
      <c r="Z11575" s="12"/>
    </row>
    <row r="11579" ht="12.75">
      <c r="Z11579" s="12"/>
    </row>
    <row r="11613" ht="12.75">
      <c r="Z11613" s="12"/>
    </row>
    <row r="11649" ht="12.75">
      <c r="Z11649" s="12"/>
    </row>
    <row r="11669" ht="12.75">
      <c r="Z11669" s="12"/>
    </row>
    <row r="11683" spans="3:7" ht="12.75">
      <c r="C11683" s="3"/>
      <c r="D11683" s="5"/>
      <c r="E11683" s="8"/>
      <c r="G11683" s="9"/>
    </row>
    <row r="11722" spans="1:7" ht="12.75">
      <c r="A11722" s="2"/>
      <c r="C11722" s="3"/>
      <c r="D11722" s="5"/>
      <c r="E11722" s="8"/>
      <c r="G11722" s="9"/>
    </row>
    <row r="11727" spans="1:7" ht="12.75">
      <c r="A11727" s="3"/>
      <c r="C11727" s="2"/>
      <c r="D11727" s="5"/>
      <c r="E11727" s="8"/>
      <c r="G11727" s="8"/>
    </row>
    <row r="11740" ht="12.75">
      <c r="A11740" s="3"/>
    </row>
    <row r="11745" spans="1:8" ht="12.75">
      <c r="A11745" s="3"/>
      <c r="C11745" s="2"/>
      <c r="D11745" s="5"/>
      <c r="E11745" s="8"/>
      <c r="F11745" s="8"/>
      <c r="G11745" s="8"/>
      <c r="H11745" s="8"/>
    </row>
    <row r="11752" spans="1:8" ht="12.75">
      <c r="A11752" s="2"/>
      <c r="C11752" s="2"/>
      <c r="D11752" s="6"/>
      <c r="E11752" s="8"/>
      <c r="F11752" s="8"/>
      <c r="G11752" s="8"/>
      <c r="H11752" s="8"/>
    </row>
    <row r="11754" spans="1:8" ht="12.75">
      <c r="A11754" s="2"/>
      <c r="C11754" s="2"/>
      <c r="D11754" s="6"/>
      <c r="E11754" s="8"/>
      <c r="F11754" s="8"/>
      <c r="G11754" s="8"/>
      <c r="H11754" s="8"/>
    </row>
    <row r="11757" spans="1:8" ht="12.75">
      <c r="A11757" s="2"/>
      <c r="C11757" s="2"/>
      <c r="D11757" s="5"/>
      <c r="E11757" s="8"/>
      <c r="F11757" s="8"/>
      <c r="G11757" s="8"/>
      <c r="H11757" s="8"/>
    </row>
    <row r="11758" spans="1:8" ht="12.75">
      <c r="A11758" s="3"/>
      <c r="C11758" s="2"/>
      <c r="D11758" s="5"/>
      <c r="E11758" s="8"/>
      <c r="F11758" s="8"/>
      <c r="G11758" s="8"/>
      <c r="H11758" s="8"/>
    </row>
    <row r="11774" ht="12.75">
      <c r="A11774" s="3"/>
    </row>
    <row r="11777" spans="1:8" ht="12.75">
      <c r="A11777" s="3"/>
      <c r="C11777" s="2"/>
      <c r="D11777" s="5"/>
      <c r="E11777" s="8"/>
      <c r="F11777" s="8"/>
      <c r="G11777" s="8"/>
      <c r="H11777" s="8"/>
    </row>
    <row r="11786" spans="1:8" ht="12.75">
      <c r="A11786" s="3"/>
      <c r="C11786" s="2"/>
      <c r="D11786" s="5"/>
      <c r="E11786" s="8"/>
      <c r="F11786" s="8"/>
      <c r="G11786" s="8"/>
      <c r="H11786" s="8"/>
    </row>
    <row r="11791" spans="1:8" ht="12.75">
      <c r="A11791" s="2"/>
      <c r="C11791" s="2"/>
      <c r="D11791" s="5"/>
      <c r="E11791" s="8"/>
      <c r="F11791" s="8"/>
      <c r="G11791" s="8"/>
      <c r="H11791" s="8"/>
    </row>
    <row r="11826" ht="12.75">
      <c r="A11826" s="3"/>
    </row>
    <row r="11844" spans="1:8" ht="12.75">
      <c r="A11844" s="3"/>
      <c r="C11844" s="2"/>
      <c r="D11844" s="5"/>
      <c r="E11844" s="8"/>
      <c r="F11844" s="8"/>
      <c r="G11844" s="8"/>
      <c r="H11844" s="8"/>
    </row>
    <row r="11845" spans="1:8" ht="12.75">
      <c r="A11845" s="2"/>
      <c r="C11845" s="2"/>
      <c r="D11845" s="5"/>
      <c r="E11845" s="8"/>
      <c r="F11845" s="8"/>
      <c r="G11845" s="8"/>
      <c r="H11845" s="8"/>
    </row>
    <row r="11853" spans="1:26" ht="12.75">
      <c r="A11853" s="2"/>
      <c r="C11853" s="2"/>
      <c r="D11853" s="5"/>
      <c r="E11853" s="8"/>
      <c r="F11853" s="8"/>
      <c r="G11853" s="8"/>
      <c r="H11853" s="8"/>
      <c r="Z11853" s="12"/>
    </row>
    <row r="11864" spans="3:7" ht="12.75">
      <c r="C11864" s="3"/>
      <c r="D11864" s="5"/>
      <c r="E11864" s="8"/>
      <c r="G11864" s="9"/>
    </row>
    <row r="11876" spans="1:8" ht="12.75">
      <c r="A11876" s="3"/>
      <c r="C11876" s="2"/>
      <c r="D11876" s="5"/>
      <c r="E11876" s="8"/>
      <c r="F11876" s="8"/>
      <c r="G11876" s="8"/>
      <c r="H11876" s="8"/>
    </row>
    <row r="11882" spans="1:8" ht="12.75">
      <c r="A11882" s="2"/>
      <c r="C11882" s="3"/>
      <c r="D11882" s="5"/>
      <c r="E11882" s="8"/>
      <c r="F11882" s="8"/>
      <c r="G11882" s="9"/>
      <c r="H11882" s="8"/>
    </row>
    <row r="11884" spans="1:8" ht="12.75">
      <c r="A11884" s="2"/>
      <c r="C11884" s="2"/>
      <c r="D11884" s="5"/>
      <c r="E11884" s="8"/>
      <c r="F11884" s="8"/>
      <c r="G11884" s="8"/>
      <c r="H11884" s="8"/>
    </row>
    <row r="11890" ht="12.75">
      <c r="Z11890" s="12"/>
    </row>
    <row r="11930" spans="1:4" ht="12.75">
      <c r="A11930" s="2"/>
      <c r="C11930" s="2"/>
      <c r="D11930" s="6"/>
    </row>
    <row r="11933" spans="1:4" ht="12.75">
      <c r="A11933" s="3"/>
      <c r="C11933" s="2"/>
      <c r="D11933" s="5"/>
    </row>
    <row r="11983" ht="12.75">
      <c r="Z11983" s="12"/>
    </row>
    <row r="11993" spans="3:7" ht="12.75">
      <c r="C11993" s="3"/>
      <c r="D11993" s="6"/>
      <c r="E11993" s="8"/>
      <c r="G11993" s="9"/>
    </row>
    <row r="12012" ht="12.75">
      <c r="A12012" s="3"/>
    </row>
    <row r="12019" spans="1:26" ht="12.75">
      <c r="A12019" s="2"/>
      <c r="C12019" s="2"/>
      <c r="D12019" s="5"/>
      <c r="E12019" s="8"/>
      <c r="G12019" s="8"/>
      <c r="Z12019" s="12"/>
    </row>
    <row r="12024" spans="1:7" ht="12.75">
      <c r="A12024" s="3"/>
      <c r="C12024" s="2"/>
      <c r="D12024" s="5"/>
      <c r="E12024" s="8"/>
      <c r="G12024" s="8"/>
    </row>
    <row r="12032" spans="1:7" ht="12.75">
      <c r="A12032" s="2"/>
      <c r="C12032" s="3"/>
      <c r="D12032" s="5"/>
      <c r="E12032" s="8"/>
      <c r="G12032" s="9"/>
    </row>
    <row r="12040" ht="12.75">
      <c r="A12040" s="3"/>
    </row>
    <row r="12041" spans="1:26" ht="12.75">
      <c r="A12041" s="2"/>
      <c r="Z12041" s="12"/>
    </row>
    <row r="12063" ht="12.75">
      <c r="Z12063" s="12"/>
    </row>
    <row r="12073" spans="1:26" ht="12.75">
      <c r="A12073" s="2"/>
      <c r="Z12073" s="12"/>
    </row>
    <row r="12075" ht="12.75">
      <c r="A12075" s="3"/>
    </row>
    <row r="12086" ht="12.75">
      <c r="D12086" s="6"/>
    </row>
    <row r="12112" ht="12.75">
      <c r="D12112" s="6"/>
    </row>
    <row r="12136" ht="12.75">
      <c r="A12136" s="3"/>
    </row>
    <row r="12148" spans="1:8" ht="12.75">
      <c r="A12148" s="2"/>
      <c r="C12148" s="2"/>
      <c r="D12148" s="6"/>
      <c r="E12148" s="8"/>
      <c r="F12148" s="8"/>
      <c r="G12148" s="8"/>
      <c r="H12148" s="8"/>
    </row>
    <row r="12151" spans="1:8" ht="12.75">
      <c r="A12151" s="2"/>
      <c r="C12151" s="2"/>
      <c r="D12151" s="5"/>
      <c r="E12151" s="8"/>
      <c r="F12151" s="8"/>
      <c r="G12151" s="8"/>
      <c r="H12151" s="8"/>
    </row>
    <row r="12152" spans="1:8" ht="12.75">
      <c r="A12152" s="3"/>
      <c r="C12152" s="2"/>
      <c r="D12152" s="5"/>
      <c r="E12152" s="8"/>
      <c r="F12152" s="8"/>
      <c r="G12152" s="8"/>
      <c r="H12152" s="8"/>
    </row>
    <row r="12199" ht="12.75">
      <c r="D12199" s="6"/>
    </row>
    <row r="12228" ht="12.75">
      <c r="Z12228" s="12"/>
    </row>
    <row r="12296" ht="12.75">
      <c r="Z12296" s="12"/>
    </row>
    <row r="12305" spans="3:26" ht="12.75">
      <c r="C12305" s="2"/>
      <c r="D12305" s="5"/>
      <c r="Z12305" s="12"/>
    </row>
    <row r="12306" spans="3:4" ht="12.75">
      <c r="C12306" s="2"/>
      <c r="D12306" s="6"/>
    </row>
    <row r="12325" spans="3:26" ht="12.75">
      <c r="C12325" s="2"/>
      <c r="D12325" s="5"/>
      <c r="E12325" s="8"/>
      <c r="F12325" s="8"/>
      <c r="G12325" s="8"/>
      <c r="H12325" s="8"/>
      <c r="Z12325" s="12"/>
    </row>
    <row r="12334" spans="3:26" ht="12.75">
      <c r="C12334" s="2"/>
      <c r="D12334" s="5"/>
      <c r="E12334" s="8"/>
      <c r="F12334" s="8"/>
      <c r="G12334" s="8"/>
      <c r="H12334" s="8"/>
      <c r="Z12334" s="12"/>
    </row>
    <row r="12335" spans="3:8" ht="12.75">
      <c r="C12335" s="2"/>
      <c r="D12335" s="5"/>
      <c r="E12335" s="8"/>
      <c r="F12335" s="8"/>
      <c r="G12335" s="8"/>
      <c r="H12335" s="8"/>
    </row>
    <row r="12392" spans="1:26" ht="12.75">
      <c r="A12392" s="2"/>
      <c r="C12392" s="2"/>
      <c r="D12392" s="5"/>
      <c r="Z12392" s="12"/>
    </row>
    <row r="12399" spans="1:4" ht="12.75">
      <c r="A12399" s="2"/>
      <c r="C12399" s="2"/>
      <c r="D12399" s="6"/>
    </row>
    <row r="12400" spans="1:4" ht="12.75">
      <c r="A12400" s="3"/>
      <c r="C12400" s="2"/>
      <c r="D12400" s="5"/>
    </row>
    <row r="12449" ht="12.75">
      <c r="A12449" s="3"/>
    </row>
    <row r="12481" spans="4:8" ht="12.75">
      <c r="D12481" s="5"/>
      <c r="E12481" s="8"/>
      <c r="F12481" s="8"/>
      <c r="G12481" s="8"/>
      <c r="H12481" s="8"/>
    </row>
    <row r="12488" spans="4:8" ht="12.75">
      <c r="D12488" s="6"/>
      <c r="E12488" s="8"/>
      <c r="F12488" s="8"/>
      <c r="G12488" s="8"/>
      <c r="H12488" s="8"/>
    </row>
    <row r="12489" spans="4:8" ht="12.75">
      <c r="D12489" s="5"/>
      <c r="E12489" s="8"/>
      <c r="F12489" s="8"/>
      <c r="G12489" s="8"/>
      <c r="H12489" s="8"/>
    </row>
    <row r="12499" ht="12.75">
      <c r="A12499" s="3"/>
    </row>
    <row r="12516" ht="12.75">
      <c r="D12516" s="6"/>
    </row>
    <row r="12550" ht="12.75">
      <c r="A12550" s="3"/>
    </row>
    <row r="12589" ht="12.75">
      <c r="A12589" s="3"/>
    </row>
    <row r="12593" spans="1:26" ht="12.75">
      <c r="A12593" s="2"/>
      <c r="Z12593" s="12"/>
    </row>
    <row r="12597" ht="12.75">
      <c r="A12597" s="3"/>
    </row>
    <row r="12633" spans="1:26" ht="12.75">
      <c r="A12633" s="3"/>
      <c r="Z12633" s="12"/>
    </row>
    <row r="12655" ht="12.75">
      <c r="Z12655" s="12"/>
    </row>
    <row r="12657" spans="1:26" ht="12.75">
      <c r="A12657" s="2"/>
      <c r="Z12657" s="12"/>
    </row>
    <row r="12671" ht="12.75">
      <c r="A12671" s="3"/>
    </row>
    <row r="12683" ht="12.75">
      <c r="A12683" s="3"/>
    </row>
    <row r="12708" ht="12.75">
      <c r="D12708" s="6"/>
    </row>
    <row r="12747" ht="12.75">
      <c r="Z12747" s="12"/>
    </row>
    <row r="12749" ht="12.75">
      <c r="Z12749" s="12"/>
    </row>
    <row r="12753" ht="12.75">
      <c r="Z12753" s="12"/>
    </row>
    <row r="12758" ht="12.75">
      <c r="Z12758" s="12"/>
    </row>
    <row r="12774" spans="1:26" ht="12.75">
      <c r="A12774" s="3"/>
      <c r="C12774" s="2"/>
      <c r="D12774" s="5"/>
      <c r="E12774" s="8"/>
      <c r="F12774" s="8"/>
      <c r="G12774" s="8"/>
      <c r="H12774" s="8"/>
      <c r="Z12774" s="12"/>
    </row>
    <row r="12784" spans="1:8" ht="12.75">
      <c r="A12784" s="2"/>
      <c r="C12784" s="2"/>
      <c r="D12784" s="5"/>
      <c r="E12784" s="8"/>
      <c r="F12784" s="8"/>
      <c r="G12784" s="8"/>
      <c r="H12784" s="8"/>
    </row>
    <row r="12789" spans="1:4" ht="12.75">
      <c r="A12789" s="3"/>
      <c r="C12789" s="2"/>
      <c r="D12789" s="5"/>
    </row>
    <row r="12793" spans="1:4" ht="12.75">
      <c r="A12793" s="2"/>
      <c r="C12793" s="2"/>
      <c r="D12793" s="6"/>
    </row>
    <row r="12803" ht="12.75">
      <c r="D12803" s="6"/>
    </row>
    <row r="12837" ht="12.75">
      <c r="A12837" s="3"/>
    </row>
    <row r="12869" ht="12.75">
      <c r="Z12869" s="12"/>
    </row>
    <row r="12883" ht="12.75">
      <c r="A12883" s="3"/>
    </row>
    <row r="12894" spans="1:26" ht="12.75">
      <c r="A12894" s="2"/>
      <c r="Z12894" s="12"/>
    </row>
    <row r="12901" ht="12.75">
      <c r="D12901" s="6"/>
    </row>
    <row r="12921" ht="12.75">
      <c r="Z12921" s="12"/>
    </row>
    <row r="12948" spans="3:4" ht="12.75">
      <c r="C12948" s="2"/>
      <c r="D12948" s="6"/>
    </row>
    <row r="12949" spans="3:26" ht="12.75">
      <c r="C12949" s="2"/>
      <c r="D12949" s="5"/>
      <c r="Z12949" s="12"/>
    </row>
    <row r="12964" ht="12.75">
      <c r="Z12964" s="12"/>
    </row>
    <row r="12992" ht="12.75">
      <c r="A12992" s="3"/>
    </row>
    <row r="13020" ht="12.75">
      <c r="D13020" s="6"/>
    </row>
    <row r="13022" ht="12.75">
      <c r="D13022" s="6"/>
    </row>
    <row r="13054" ht="12.75">
      <c r="A13054" s="3"/>
    </row>
    <row r="13095" ht="12.75">
      <c r="D13095" s="6"/>
    </row>
    <row r="13164" spans="3:8" ht="12.75">
      <c r="C13164" s="2"/>
      <c r="D13164" s="5"/>
      <c r="E13164" s="8"/>
      <c r="F13164" s="8"/>
      <c r="G13164" s="8"/>
      <c r="H13164" s="8"/>
    </row>
    <row r="13166" spans="3:26" ht="12.75">
      <c r="C13166" s="2"/>
      <c r="D13166" s="5"/>
      <c r="E13166" s="8"/>
      <c r="F13166" s="8"/>
      <c r="G13166" s="8"/>
      <c r="H13166" s="8"/>
      <c r="Z13166" s="12"/>
    </row>
    <row r="13172" spans="3:4" ht="12.75">
      <c r="C13172" s="2"/>
      <c r="D13172" s="6"/>
    </row>
    <row r="13173" spans="3:26" ht="12.75">
      <c r="C13173" s="2"/>
      <c r="D13173" s="5"/>
      <c r="Z13173" s="12"/>
    </row>
    <row r="13179" spans="3:4" ht="12.75">
      <c r="C13179" s="2"/>
      <c r="D13179" s="6"/>
    </row>
    <row r="13221" spans="1:26" ht="12.75">
      <c r="A13221" s="2"/>
      <c r="Z13221" s="12"/>
    </row>
    <row r="13232" ht="12.75">
      <c r="A13232" s="3"/>
    </row>
    <row r="13235" ht="12.75">
      <c r="D13235" s="6"/>
    </row>
    <row r="13267" spans="1:4" ht="12.75">
      <c r="A13267" s="2"/>
      <c r="C13267" s="2"/>
      <c r="D13267" s="6"/>
    </row>
    <row r="13280" spans="1:4" ht="12.75">
      <c r="A13280" s="3"/>
      <c r="C13280" s="2"/>
      <c r="D13280" s="5"/>
    </row>
    <row r="13316" ht="12.75">
      <c r="Z13316" s="12"/>
    </row>
    <row r="13381" spans="1:26" ht="12.75">
      <c r="A13381" s="2"/>
      <c r="Z13381" s="12"/>
    </row>
    <row r="13389" ht="12.75">
      <c r="A13389" s="3"/>
    </row>
    <row r="13422" ht="12.75">
      <c r="Z13422" s="12"/>
    </row>
    <row r="13430" spans="1:4" ht="12.75">
      <c r="A13430" s="3"/>
      <c r="C13430" s="2"/>
      <c r="D13430" s="5"/>
    </row>
    <row r="13431" spans="1:26" ht="12.75">
      <c r="A13431" s="2"/>
      <c r="C13431" s="2"/>
      <c r="D13431" s="5"/>
      <c r="Z13431" s="12"/>
    </row>
    <row r="13435" spans="1:4" ht="12.75">
      <c r="A13435" s="2"/>
      <c r="C13435" s="2"/>
      <c r="D13435" s="6"/>
    </row>
    <row r="13477" ht="12.75">
      <c r="A13477" s="3"/>
    </row>
    <row r="13554" ht="12.75">
      <c r="D13554" s="6"/>
    </row>
    <row r="13571" spans="4:8" ht="12.75">
      <c r="D13571" s="5"/>
      <c r="E13571" s="8"/>
      <c r="F13571" s="8"/>
      <c r="G13571" s="8"/>
      <c r="H13571" s="8"/>
    </row>
    <row r="13584" spans="4:8" ht="12.75">
      <c r="D13584" s="6"/>
      <c r="E13584" s="8"/>
      <c r="F13584" s="8"/>
      <c r="G13584" s="8"/>
      <c r="H13584" s="8"/>
    </row>
    <row r="13627" spans="3:8" ht="12.75">
      <c r="C13627" s="2"/>
      <c r="D13627" s="6"/>
      <c r="E13627" s="8"/>
      <c r="F13627" s="8"/>
      <c r="G13627" s="8"/>
      <c r="H13627" s="8"/>
    </row>
    <row r="13630" spans="3:26" ht="12.75">
      <c r="C13630" s="2"/>
      <c r="D13630" s="5"/>
      <c r="E13630" s="8"/>
      <c r="F13630" s="8"/>
      <c r="G13630" s="8"/>
      <c r="H13630" s="8"/>
      <c r="Z13630" s="12"/>
    </row>
    <row r="13634" ht="12.75">
      <c r="A13634" s="3"/>
    </row>
    <row r="13670" ht="12.75">
      <c r="A13670" s="3"/>
    </row>
    <row r="13680" ht="12.75">
      <c r="A13680" s="3"/>
    </row>
    <row r="13689" ht="12.75">
      <c r="A13689" s="3"/>
    </row>
    <row r="13698" spans="1:26" ht="12.75">
      <c r="A13698" s="2"/>
      <c r="Z13698" s="12"/>
    </row>
    <row r="13703" ht="12.75">
      <c r="A13703" s="3"/>
    </row>
    <row r="13711" spans="1:26" ht="12.75">
      <c r="A13711" s="2"/>
      <c r="Z13711" s="12"/>
    </row>
    <row r="13715" ht="12.75">
      <c r="A13715" s="3"/>
    </row>
    <row r="13721" ht="12.75">
      <c r="A13721" s="3"/>
    </row>
    <row r="13735" ht="12.75">
      <c r="D13735" s="6"/>
    </row>
    <row r="13794" ht="12.75">
      <c r="Z13794" s="12"/>
    </row>
    <row r="13809" spans="1:4" ht="12.75">
      <c r="A13809" s="2"/>
      <c r="C13809" s="2"/>
      <c r="D13809" s="6"/>
    </row>
    <row r="13814" spans="1:4" ht="12.75">
      <c r="A13814" s="3"/>
      <c r="C13814" s="2"/>
      <c r="D13814" s="5"/>
    </row>
    <row r="13826" ht="12.75">
      <c r="A13826" s="3"/>
    </row>
    <row r="13833" ht="12.75">
      <c r="A13833" s="3"/>
    </row>
    <row r="13850" spans="3:4" ht="12.75">
      <c r="C13850" s="2"/>
      <c r="D13850" s="6"/>
    </row>
    <row r="13856" spans="3:26" ht="12.75">
      <c r="C13856" s="2"/>
      <c r="D13856" s="5"/>
      <c r="Z13856" s="12"/>
    </row>
    <row r="13886" ht="12.75">
      <c r="A13886" s="3"/>
    </row>
    <row r="13907" ht="12.75">
      <c r="D13907" s="6"/>
    </row>
    <row r="13908" ht="12.75">
      <c r="D13908" s="6"/>
    </row>
    <row r="13924" ht="12.75">
      <c r="Z13924" s="12"/>
    </row>
    <row r="13960" ht="12.75">
      <c r="D13960" s="6"/>
    </row>
    <row r="13976" ht="12.75">
      <c r="D13976" s="6"/>
    </row>
    <row r="14013" ht="12.75">
      <c r="D14013" s="6"/>
    </row>
    <row r="14035" spans="3:8" ht="12.75">
      <c r="C14035" s="2"/>
      <c r="D14035" s="5"/>
      <c r="E14035" s="8"/>
      <c r="F14035" s="8"/>
      <c r="G14035" s="8"/>
      <c r="H14035" s="8"/>
    </row>
    <row r="14036" spans="3:26" ht="12.75">
      <c r="C14036" s="2"/>
      <c r="D14036" s="5"/>
      <c r="E14036" s="8"/>
      <c r="F14036" s="8"/>
      <c r="G14036" s="8"/>
      <c r="H14036" s="8"/>
      <c r="Z14036" s="12"/>
    </row>
    <row r="14052" spans="1:4" ht="12.75">
      <c r="A14052" s="3"/>
      <c r="C14052" s="2"/>
      <c r="D14052" s="5"/>
    </row>
    <row r="14060" spans="1:26" ht="12.75">
      <c r="A14060" s="2"/>
      <c r="C14060" s="2"/>
      <c r="D14060" s="5"/>
      <c r="Z14060" s="12"/>
    </row>
    <row r="14062" spans="1:4" ht="12.75">
      <c r="A14062" s="2"/>
      <c r="C14062" s="2"/>
      <c r="D14062" s="6"/>
    </row>
    <row r="14113" spans="4:8" ht="12.75">
      <c r="D14113" s="5"/>
      <c r="E14113" s="8"/>
      <c r="F14113" s="8"/>
      <c r="G14113" s="8"/>
      <c r="H14113" s="8"/>
    </row>
    <row r="14125" spans="4:8" ht="12.75">
      <c r="D14125" s="6"/>
      <c r="E14125" s="8"/>
      <c r="F14125" s="8"/>
      <c r="G14125" s="8"/>
      <c r="H14125" s="8"/>
    </row>
    <row r="14137" ht="12.75">
      <c r="D14137" s="6"/>
    </row>
    <row r="14143" ht="12.75">
      <c r="D14143" s="6"/>
    </row>
    <row r="14145" spans="1:4" ht="12.75">
      <c r="A14145" s="2"/>
      <c r="C14145" s="2"/>
      <c r="D14145" s="6"/>
    </row>
    <row r="14148" spans="1:4" ht="12.75">
      <c r="A14148" s="3"/>
      <c r="C14148" s="2"/>
      <c r="D14148" s="5"/>
    </row>
    <row r="14167" ht="12.75">
      <c r="Z14167" s="12"/>
    </row>
    <row r="14196" spans="1:4" ht="12.75">
      <c r="A14196" s="2"/>
      <c r="C14196" s="2"/>
      <c r="D14196" s="6"/>
    </row>
    <row r="14197" spans="1:26" ht="12.75">
      <c r="A14197" s="2"/>
      <c r="C14197" s="2"/>
      <c r="D14197" s="5"/>
      <c r="Z14197" s="12"/>
    </row>
    <row r="14200" spans="1:4" ht="12.75">
      <c r="A14200" s="3"/>
      <c r="C14200" s="2"/>
      <c r="D14200" s="5"/>
    </row>
    <row r="14213" ht="12.75">
      <c r="D14213" s="6"/>
    </row>
    <row r="14249" ht="12.75">
      <c r="A14249" s="3"/>
    </row>
    <row r="14272" ht="12.75">
      <c r="D14272" s="6"/>
    </row>
    <row r="14291" ht="12.75">
      <c r="Z14291" s="12"/>
    </row>
    <row r="14297" ht="12.75">
      <c r="Z14297" s="12"/>
    </row>
    <row r="14365" ht="12.75">
      <c r="D14365" s="6"/>
    </row>
    <row r="14433" ht="12.75">
      <c r="A14433" s="3"/>
    </row>
    <row r="14472" ht="12.75">
      <c r="A14472" s="3"/>
    </row>
    <row r="14483" ht="12.75">
      <c r="A14483" s="3"/>
    </row>
    <row r="14507" ht="12.75">
      <c r="A14507" s="3"/>
    </row>
    <row r="14527" ht="12.75">
      <c r="D14527" s="6"/>
    </row>
    <row r="14561" ht="12.75">
      <c r="D14561" s="6"/>
    </row>
    <row r="14608" ht="12.75">
      <c r="A14608" s="3"/>
    </row>
    <row r="14615" ht="12.75">
      <c r="A14615" s="3"/>
    </row>
    <row r="14643" ht="12.75">
      <c r="A14643" s="3"/>
    </row>
    <row r="14658" spans="1:4" ht="12.75">
      <c r="A14658" s="3"/>
      <c r="C14658" s="2"/>
      <c r="D14658" s="5"/>
    </row>
    <row r="14662" spans="1:4" ht="12.75">
      <c r="A14662" s="2"/>
      <c r="C14662" s="2"/>
      <c r="D14662" s="6"/>
    </row>
    <row r="14677" ht="12.75">
      <c r="A14677" s="3"/>
    </row>
    <row r="14678" ht="12.75">
      <c r="A14678" s="3"/>
    </row>
    <row r="14710" ht="12.75">
      <c r="A14710" s="3"/>
    </row>
    <row r="14715" ht="12.75">
      <c r="A14715" s="3"/>
    </row>
    <row r="14720" ht="12.75">
      <c r="A14720" s="3"/>
    </row>
    <row r="14724" spans="3:8" ht="12.75">
      <c r="C14724" s="2"/>
      <c r="D14724" s="5"/>
      <c r="E14724" s="8"/>
      <c r="F14724" s="8"/>
      <c r="G14724" s="8"/>
      <c r="H14724" s="8"/>
    </row>
    <row r="14731" spans="3:26" ht="12.75">
      <c r="C14731" s="2"/>
      <c r="D14731" s="5"/>
      <c r="E14731" s="8"/>
      <c r="F14731" s="8"/>
      <c r="G14731" s="8"/>
      <c r="H14731" s="8"/>
      <c r="Z14731" s="12"/>
    </row>
    <row r="14757" ht="12.75">
      <c r="Z14757" s="12"/>
    </row>
    <row r="14810" spans="1:26" ht="12.75">
      <c r="A14810" s="2"/>
      <c r="Z14810" s="12"/>
    </row>
    <row r="14812" ht="12.75">
      <c r="A14812" s="3"/>
    </row>
    <row r="14820" ht="12.75">
      <c r="A14820" s="3"/>
    </row>
    <row r="14824" ht="12.75">
      <c r="A14824" s="3"/>
    </row>
    <row r="14839" ht="12.75">
      <c r="A14839" s="3"/>
    </row>
    <row r="14892" ht="12.75">
      <c r="A14892" s="3"/>
    </row>
    <row r="14901" spans="1:4" ht="12.75">
      <c r="A14901" s="3"/>
      <c r="C14901" s="2"/>
      <c r="D14901" s="5"/>
    </row>
    <row r="14906" spans="1:4" ht="12.75">
      <c r="A14906" s="2"/>
      <c r="C14906" s="2"/>
      <c r="D14906" s="6"/>
    </row>
    <row r="14922" ht="12.75">
      <c r="A14922" s="3"/>
    </row>
    <row r="14923" ht="12.75">
      <c r="A14923" s="3"/>
    </row>
    <row r="14931" ht="12.75">
      <c r="D14931" s="6"/>
    </row>
    <row r="14953" ht="12.75">
      <c r="Z14953" s="12"/>
    </row>
    <row r="14962" ht="12.75">
      <c r="Z14962" s="12"/>
    </row>
    <row r="14981" ht="12.75">
      <c r="Z14981" s="12"/>
    </row>
    <row r="15007" ht="12.75">
      <c r="D15007" s="6"/>
    </row>
    <row r="15031" ht="12.75">
      <c r="A15031" s="3"/>
    </row>
    <row r="15043" spans="1:8" ht="12.75">
      <c r="A15043" s="3"/>
      <c r="C15043" s="2"/>
      <c r="D15043" s="5"/>
      <c r="E15043" s="8"/>
      <c r="F15043" s="8"/>
      <c r="G15043" s="8"/>
      <c r="H15043" s="8"/>
    </row>
    <row r="15051" spans="1:8" ht="12.75">
      <c r="A15051" s="3"/>
      <c r="C15051" s="2"/>
      <c r="D15051" s="5"/>
      <c r="E15051" s="8"/>
      <c r="F15051" s="8"/>
      <c r="G15051" s="8"/>
      <c r="H15051" s="8"/>
    </row>
    <row r="15054" spans="1:8" ht="12.75">
      <c r="A15054" s="2"/>
      <c r="C15054" s="2"/>
      <c r="D15054" s="5"/>
      <c r="E15054" s="8"/>
      <c r="F15054" s="8"/>
      <c r="G15054" s="8"/>
      <c r="H15054" s="8"/>
    </row>
    <row r="15069" ht="12.75">
      <c r="D15069" s="6"/>
    </row>
    <row r="15092" spans="4:8" ht="12.75">
      <c r="D15092" s="6"/>
      <c r="E15092" s="8"/>
      <c r="F15092" s="8"/>
      <c r="G15092" s="8"/>
      <c r="H15092" s="8"/>
    </row>
    <row r="15094" spans="4:8" ht="12.75">
      <c r="D15094" s="5"/>
      <c r="E15094" s="8"/>
      <c r="F15094" s="8"/>
      <c r="G15094" s="8"/>
      <c r="H15094" s="8"/>
    </row>
    <row r="15205" ht="12.75">
      <c r="D15205" s="6"/>
    </row>
    <row r="15234" ht="12.75">
      <c r="A15234" s="3"/>
    </row>
    <row r="15327" ht="12.75">
      <c r="Z15327" s="12"/>
    </row>
    <row r="15333" ht="12.75">
      <c r="A15333" s="3"/>
    </row>
    <row r="15353" ht="12.75">
      <c r="D15353" s="6"/>
    </row>
    <row r="15397" spans="3:4" ht="12.75">
      <c r="C15397" s="2"/>
      <c r="D15397" s="6"/>
    </row>
    <row r="15401" spans="3:26" ht="12.75">
      <c r="C15401" s="2"/>
      <c r="D15401" s="5"/>
      <c r="Z15401" s="12"/>
    </row>
    <row r="15416" ht="12.75">
      <c r="D15416" s="6"/>
    </row>
    <row r="15443" ht="12.75">
      <c r="D15443" s="6"/>
    </row>
    <row r="15464" ht="12.75">
      <c r="A15464" s="3"/>
    </row>
    <row r="15475" ht="12.75">
      <c r="A15475" s="3"/>
    </row>
    <row r="15502" ht="12.75">
      <c r="A15502" s="3"/>
    </row>
    <row r="15507" ht="12.75">
      <c r="D15507" s="6"/>
    </row>
    <row r="15521" ht="12.75">
      <c r="Z15521" s="12"/>
    </row>
    <row r="15546" spans="1:4" ht="12.75">
      <c r="A15546" s="2"/>
      <c r="C15546" s="2"/>
      <c r="D15546" s="6"/>
    </row>
    <row r="15548" spans="1:4" ht="12.75">
      <c r="A15548" s="3"/>
      <c r="C15548" s="2"/>
      <c r="D15548" s="5"/>
    </row>
    <row r="15558" ht="12.75">
      <c r="Z15558" s="12"/>
    </row>
    <row r="15567" ht="12.75">
      <c r="Z15567" s="12"/>
    </row>
    <row r="15678" ht="12.75">
      <c r="Z15678" s="12"/>
    </row>
    <row r="15691" ht="12.75">
      <c r="Z15691" s="12"/>
    </row>
    <row r="15769" spans="3:26" ht="12.75">
      <c r="C15769" s="2"/>
      <c r="D15769" s="5"/>
      <c r="E15769" s="8"/>
      <c r="F15769" s="8"/>
      <c r="G15769" s="8"/>
      <c r="H15769" s="8"/>
      <c r="Z15769" s="12"/>
    </row>
    <row r="15775" spans="3:8" ht="12.75">
      <c r="C15775" s="2"/>
      <c r="D15775" s="5"/>
      <c r="E15775" s="8"/>
      <c r="F15775" s="8"/>
      <c r="G15775" s="8"/>
      <c r="H15775" s="8"/>
    </row>
    <row r="15848" spans="3:26" ht="12.75">
      <c r="C15848" s="2"/>
      <c r="D15848" s="5"/>
      <c r="Z15848" s="12"/>
    </row>
    <row r="15855" spans="3:4" ht="12.75">
      <c r="C15855" s="2"/>
      <c r="D15855" s="6"/>
    </row>
    <row r="15883" ht="12.75">
      <c r="Z15883" s="12"/>
    </row>
    <row r="15890" ht="12.75">
      <c r="D15890" s="6"/>
    </row>
    <row r="15942" ht="12.75">
      <c r="Z15942" s="12"/>
    </row>
    <row r="16034" spans="3:26" ht="12.75">
      <c r="C16034" s="2"/>
      <c r="D16034" s="5"/>
      <c r="E16034" s="8"/>
      <c r="F16034" s="8"/>
      <c r="G16034" s="8"/>
      <c r="H16034" s="8"/>
      <c r="Z16034" s="12"/>
    </row>
    <row r="16042" spans="3:8" ht="12.75">
      <c r="C16042" s="2"/>
      <c r="D16042" s="5"/>
      <c r="E16042" s="8"/>
      <c r="F16042" s="8"/>
      <c r="G16042" s="8"/>
      <c r="H16042" s="8"/>
    </row>
    <row r="16115" ht="12.75">
      <c r="Z16115" s="12"/>
    </row>
    <row r="16148" spans="3:26" ht="12.75">
      <c r="C16148" s="2"/>
      <c r="D16148" s="6"/>
      <c r="Z16148" s="12"/>
    </row>
    <row r="16179" spans="3:8" ht="12.75">
      <c r="C16179" s="2"/>
      <c r="D16179" s="5"/>
      <c r="E16179" s="8"/>
      <c r="F16179" s="8"/>
      <c r="G16179" s="8"/>
      <c r="H16179" s="8"/>
    </row>
    <row r="16192" spans="3:26" ht="12.75">
      <c r="C16192" s="2"/>
      <c r="D16192" s="5"/>
      <c r="E16192" s="8"/>
      <c r="F16192" s="8"/>
      <c r="G16192" s="8"/>
      <c r="H16192" s="8"/>
      <c r="Z16192" s="12"/>
    </row>
    <row r="16290" ht="12.75">
      <c r="D16290" s="6"/>
    </row>
    <row r="16377" ht="12.75">
      <c r="D16377" s="6"/>
    </row>
    <row r="16390" spans="3:8" ht="12.75">
      <c r="C16390" s="2"/>
      <c r="D16390" s="5"/>
      <c r="E16390" s="8"/>
      <c r="F16390" s="8"/>
      <c r="G16390" s="8"/>
      <c r="H16390" s="8"/>
    </row>
    <row r="16393" spans="3:26" ht="12.75">
      <c r="C16393" s="2"/>
      <c r="D16393" s="5"/>
      <c r="E16393" s="8"/>
      <c r="F16393" s="8"/>
      <c r="G16393" s="8"/>
      <c r="H16393" s="8"/>
      <c r="Z16393" s="12"/>
    </row>
    <row r="16394" spans="3:8" ht="12.75">
      <c r="C16394" s="2"/>
      <c r="D16394" s="5"/>
      <c r="E16394" s="8"/>
      <c r="F16394" s="8"/>
      <c r="G16394" s="8"/>
      <c r="H16394" s="8"/>
    </row>
    <row r="16437" ht="12.75">
      <c r="D16437" s="6"/>
    </row>
    <row r="16492" spans="4:8" ht="12.75">
      <c r="D16492" s="5"/>
      <c r="E16492" s="8"/>
      <c r="F16492" s="8"/>
      <c r="G16492" s="8"/>
      <c r="H16492" s="8"/>
    </row>
    <row r="16493" spans="4:8" ht="12.75">
      <c r="D16493" s="6"/>
      <c r="E16493" s="8"/>
      <c r="F16493" s="8"/>
      <c r="G16493" s="8"/>
      <c r="H16493" s="8"/>
    </row>
    <row r="16511" ht="12.75">
      <c r="D16511" s="6"/>
    </row>
    <row r="16517" spans="3:26" ht="12.75">
      <c r="C16517" s="2"/>
      <c r="D16517" s="5"/>
      <c r="E16517" s="8"/>
      <c r="F16517" s="8"/>
      <c r="G16517" s="8"/>
      <c r="H16517" s="8"/>
      <c r="Z16517" s="12"/>
    </row>
    <row r="16520" spans="3:8" ht="12.75">
      <c r="C16520" s="2"/>
      <c r="D16520" s="5"/>
      <c r="E16520" s="8"/>
      <c r="F16520" s="8"/>
      <c r="G16520" s="8"/>
      <c r="H16520" s="8"/>
    </row>
    <row r="16536" ht="12.75">
      <c r="Z16536" s="12"/>
    </row>
    <row r="16558" ht="12.75">
      <c r="Z16558" s="12"/>
    </row>
    <row r="16584" ht="12.75">
      <c r="Z16584" s="12"/>
    </row>
    <row r="16596" ht="12.75">
      <c r="Z16596" s="12"/>
    </row>
    <row r="16638" ht="12.75">
      <c r="Z16638" s="12"/>
    </row>
    <row r="16669" spans="3:26" ht="12.75">
      <c r="C16669" s="2"/>
      <c r="D16669" s="5"/>
      <c r="E16669" s="8"/>
      <c r="F16669" s="8"/>
      <c r="G16669" s="8"/>
      <c r="H16669" s="8"/>
      <c r="Z16669" s="12"/>
    </row>
    <row r="16671" spans="3:26" ht="12.75">
      <c r="C16671" s="2"/>
      <c r="D16671" s="5"/>
      <c r="E16671" s="8"/>
      <c r="F16671" s="8"/>
      <c r="G16671" s="8"/>
      <c r="H16671" s="8"/>
      <c r="Z16671" s="12"/>
    </row>
    <row r="16718" ht="12.75">
      <c r="Z16718" s="12"/>
    </row>
    <row r="16798" ht="12.75">
      <c r="Z16798" s="12"/>
    </row>
    <row r="16805" spans="3:4" ht="12.75">
      <c r="C16805" s="2"/>
      <c r="D16805" s="6"/>
    </row>
    <row r="16816" spans="3:26" ht="12.75">
      <c r="C16816" s="2"/>
      <c r="D16816" s="5"/>
      <c r="Z16816" s="12"/>
    </row>
    <row r="16860" ht="12.75">
      <c r="Z16860" s="12"/>
    </row>
    <row r="16861" ht="12.75">
      <c r="Z16861" s="12"/>
    </row>
    <row r="16868" ht="12.75">
      <c r="Z16868" s="12"/>
    </row>
    <row r="16908" ht="12.75">
      <c r="Z16908" s="12"/>
    </row>
    <row r="16971" ht="12.75">
      <c r="Z16971" s="12"/>
    </row>
    <row r="17069" ht="12.75">
      <c r="Z17069" s="12"/>
    </row>
    <row r="17105" ht="12.75">
      <c r="Z17105" s="12"/>
    </row>
    <row r="17179" ht="12.75">
      <c r="Z17179" s="12"/>
    </row>
    <row r="17216" ht="12.75">
      <c r="Z17216" s="12"/>
    </row>
    <row r="17224" ht="12.75">
      <c r="Z17224" s="12"/>
    </row>
    <row r="17365" ht="12.75">
      <c r="D17365" s="6"/>
    </row>
    <row r="17404" ht="12.75">
      <c r="D17404" s="6"/>
    </row>
    <row r="17414" ht="12.75">
      <c r="D17414" s="6"/>
    </row>
    <row r="17451" ht="12.75">
      <c r="Z17451" s="12"/>
    </row>
    <row r="17461" ht="12.75">
      <c r="D17461" s="6"/>
    </row>
    <row r="17469" ht="12.75">
      <c r="D17469" s="6"/>
    </row>
    <row r="17495" ht="12.75">
      <c r="D17495" s="6"/>
    </row>
    <row r="17500" ht="12.75">
      <c r="D17500" s="6"/>
    </row>
    <row r="17517" ht="12.75">
      <c r="D17517" s="6"/>
    </row>
    <row r="17525" ht="12.75">
      <c r="D17525" s="6"/>
    </row>
    <row r="17554" ht="12.75">
      <c r="Z17554" s="12"/>
    </row>
    <row r="17581" ht="12.75">
      <c r="D17581" s="6"/>
    </row>
    <row r="17596" ht="12.75">
      <c r="D17596" s="6"/>
    </row>
    <row r="17661" ht="12.75">
      <c r="Z17661" s="12"/>
    </row>
    <row r="17687" ht="12.75">
      <c r="Z17687" s="12"/>
    </row>
    <row r="17690" ht="12.75">
      <c r="Z17690" s="12"/>
    </row>
    <row r="17695" ht="12.75">
      <c r="Z17695" s="12"/>
    </row>
    <row r="17718" ht="12.75">
      <c r="D17718" s="6"/>
    </row>
    <row r="17730" ht="12.75">
      <c r="Z17730" s="12"/>
    </row>
    <row r="17740" ht="12.75">
      <c r="Z17740" s="12"/>
    </row>
    <row r="17783" ht="12.75">
      <c r="Z17783" s="12"/>
    </row>
    <row r="17795" ht="12.75">
      <c r="Z17795" s="12"/>
    </row>
    <row r="17817" ht="12.75">
      <c r="Z17817" s="12"/>
    </row>
    <row r="17818" ht="12.75">
      <c r="Z17818" s="12"/>
    </row>
    <row r="17883" spans="3:4" ht="12.75">
      <c r="C17883" s="2"/>
      <c r="D17883" s="6"/>
    </row>
    <row r="17888" spans="3:26" ht="12.75">
      <c r="C17888" s="2"/>
      <c r="D17888" s="5"/>
      <c r="Z17888" s="12"/>
    </row>
    <row r="18136" ht="12.75">
      <c r="Z18136" s="12"/>
    </row>
    <row r="18158" ht="12.75">
      <c r="Z18158" s="12"/>
    </row>
    <row r="18181" ht="12.75">
      <c r="Z18181" s="12"/>
    </row>
    <row r="18220" ht="12.75">
      <c r="Z18220" s="12"/>
    </row>
    <row r="18266" ht="12.75">
      <c r="D18266" s="6"/>
    </row>
    <row r="18292" ht="12.75">
      <c r="Z18292" s="12"/>
    </row>
    <row r="18314" ht="12.75">
      <c r="D18314" s="6"/>
    </row>
    <row r="18332" ht="12.75">
      <c r="Z18332" s="12"/>
    </row>
    <row r="18367" ht="12.75">
      <c r="D18367" s="6"/>
    </row>
    <row r="18381" ht="12.75">
      <c r="Z18381" s="12"/>
    </row>
    <row r="18420" ht="12.75">
      <c r="Z18420" s="12"/>
    </row>
    <row r="18450" ht="12.75">
      <c r="Z18450" s="12"/>
    </row>
    <row r="18461" ht="12.75">
      <c r="Z18461" s="12"/>
    </row>
    <row r="18496" ht="12.75">
      <c r="Z18496" s="12"/>
    </row>
    <row r="18614" ht="12.75">
      <c r="Z18614" s="12"/>
    </row>
    <row r="18618" ht="12.75">
      <c r="Z18618" s="12"/>
    </row>
    <row r="18796" ht="12.75">
      <c r="Z18796" s="12"/>
    </row>
    <row r="18802" ht="12.75">
      <c r="Z18802" s="12"/>
    </row>
    <row r="18831" ht="12.75">
      <c r="Z18831" s="12"/>
    </row>
    <row r="19094" ht="12.75">
      <c r="Z19094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</dc:creator>
  <cp:keywords/>
  <dc:description/>
  <cp:lastModifiedBy>Bogdan</cp:lastModifiedBy>
  <dcterms:created xsi:type="dcterms:W3CDTF">2010-02-03T21:40:52Z</dcterms:created>
  <dcterms:modified xsi:type="dcterms:W3CDTF">2010-03-12T00:37:45Z</dcterms:modified>
  <cp:category/>
  <cp:version/>
  <cp:contentType/>
  <cp:contentStatus/>
</cp:coreProperties>
</file>